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date Logistic Officer\2020\Tender Documents Advertisement for Big Wash Oct 2020\"/>
    </mc:Choice>
  </mc:AlternateContent>
  <xr:revisionPtr revIDLastSave="0" documentId="13_ncr:1_{F3E071B6-31C0-4EF1-AB37-89343A85CFC3}" xr6:coauthVersionLast="45" xr6:coauthVersionMax="45" xr10:uidLastSave="{00000000-0000-0000-0000-000000000000}"/>
  <bookViews>
    <workbookView xWindow="-120" yWindow="-120" windowWidth="15600" windowHeight="11160" tabRatio="891" firstSheet="2" activeTab="7" xr2:uid="{00000000-000D-0000-FFFF-FFFF00000000}"/>
  </bookViews>
  <sheets>
    <sheet name="Summary" sheetId="22" r:id="rId1"/>
    <sheet name="Borehole Drilling" sheetId="23" r:id="rId2"/>
    <sheet name="Elevated water tank" sheetId="15" r:id="rId3"/>
    <sheet name="Generator Room" sheetId="6" r:id="rId4"/>
    <sheet name="Caretakers room" sheetId="13" r:id="rId5"/>
    <sheet name="Comunal water point" sheetId="19" r:id="rId6"/>
    <sheet name="Animal troughs" sheetId="20" r:id="rId7"/>
    <sheet name="Fence" sheetId="16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" l="1"/>
  <c r="F103" i="23"/>
  <c r="G118" i="6"/>
  <c r="G109" i="6"/>
  <c r="G84" i="6"/>
  <c r="G75" i="6"/>
  <c r="G73" i="6"/>
  <c r="G63" i="6"/>
  <c r="G60" i="6"/>
  <c r="G56" i="6"/>
  <c r="G33" i="6"/>
  <c r="G28" i="6"/>
  <c r="G11" i="6"/>
  <c r="G127" i="20" l="1"/>
  <c r="G45" i="20"/>
  <c r="G10" i="20"/>
  <c r="D12" i="19"/>
  <c r="G65" i="6"/>
  <c r="G39" i="6"/>
  <c r="G45" i="6" s="1"/>
  <c r="G11" i="15" l="1"/>
  <c r="F109" i="23" l="1"/>
  <c r="F113" i="23"/>
  <c r="F34" i="23"/>
  <c r="F107" i="23" s="1"/>
  <c r="F59" i="23"/>
  <c r="F111" i="23" s="1"/>
  <c r="F22" i="23"/>
  <c r="F105" i="23" s="1"/>
  <c r="F115" i="23" l="1"/>
  <c r="C397" i="15"/>
  <c r="C395" i="15"/>
  <c r="C393" i="15"/>
  <c r="C391" i="15"/>
  <c r="C389" i="15"/>
  <c r="G353" i="15"/>
  <c r="G351" i="15"/>
  <c r="G349" i="15"/>
  <c r="I334" i="15"/>
  <c r="I332" i="15"/>
  <c r="I330" i="15"/>
  <c r="I328" i="15"/>
  <c r="I326" i="15"/>
  <c r="I324" i="15"/>
  <c r="B316" i="15"/>
  <c r="B314" i="15"/>
  <c r="B313" i="15"/>
  <c r="G275" i="15"/>
  <c r="I275" i="15" s="1"/>
  <c r="G273" i="15"/>
  <c r="G288" i="15" s="1"/>
  <c r="I288" i="15" s="1"/>
  <c r="G269" i="15"/>
  <c r="I269" i="15" s="1"/>
  <c r="G262" i="15"/>
  <c r="I262" i="15" s="1"/>
  <c r="B253" i="15"/>
  <c r="B250" i="15"/>
  <c r="B249" i="15"/>
  <c r="G228" i="15"/>
  <c r="G241" i="15" s="1"/>
  <c r="I241" i="15" s="1"/>
  <c r="I244" i="15" s="1"/>
  <c r="G226" i="15"/>
  <c r="G224" i="15"/>
  <c r="G222" i="15"/>
  <c r="G210" i="15"/>
  <c r="G207" i="15"/>
  <c r="G202" i="15"/>
  <c r="G199" i="15"/>
  <c r="G171" i="15"/>
  <c r="G168" i="15"/>
  <c r="G161" i="15"/>
  <c r="G158" i="15"/>
  <c r="G153" i="15"/>
  <c r="G146" i="15"/>
  <c r="G144" i="15"/>
  <c r="G134" i="15"/>
  <c r="G131" i="15"/>
  <c r="G114" i="15"/>
  <c r="G112" i="15"/>
  <c r="G103" i="15"/>
  <c r="G101" i="15"/>
  <c r="G99" i="15"/>
  <c r="G93" i="15"/>
  <c r="G84" i="15"/>
  <c r="G57" i="15"/>
  <c r="G64" i="15" s="1"/>
  <c r="G36" i="15"/>
  <c r="G28" i="15"/>
  <c r="G55" i="15" s="1"/>
  <c r="D200" i="20"/>
  <c r="D198" i="20"/>
  <c r="D196" i="20"/>
  <c r="D194" i="20"/>
  <c r="D192" i="20"/>
  <c r="G144" i="20"/>
  <c r="G94" i="20"/>
  <c r="G81" i="20"/>
  <c r="G79" i="20"/>
  <c r="G70" i="20"/>
  <c r="G66" i="20"/>
  <c r="G58" i="20"/>
  <c r="G40" i="20"/>
  <c r="D79" i="19"/>
  <c r="D77" i="19"/>
  <c r="D71" i="19"/>
  <c r="D63" i="19"/>
  <c r="D61" i="19"/>
  <c r="D38" i="19"/>
  <c r="D34" i="19"/>
  <c r="D30" i="19"/>
  <c r="D18" i="19"/>
  <c r="D24" i="19"/>
  <c r="I196" i="20" l="1"/>
  <c r="I273" i="15"/>
  <c r="I395" i="15"/>
  <c r="I397" i="15"/>
  <c r="I192" i="20"/>
  <c r="I200" i="20"/>
  <c r="I389" i="15"/>
  <c r="G71" i="15"/>
  <c r="G138" i="15"/>
  <c r="G140" i="15"/>
  <c r="G31" i="15"/>
  <c r="G46" i="15"/>
  <c r="G271" i="15"/>
  <c r="G284" i="15"/>
  <c r="I284" i="15" s="1"/>
  <c r="G51" i="20"/>
  <c r="G131" i="20"/>
  <c r="F89" i="19"/>
  <c r="D52" i="19"/>
  <c r="D65" i="19"/>
  <c r="D14" i="19"/>
  <c r="D22" i="19"/>
  <c r="G286" i="15" l="1"/>
  <c r="I286" i="15" s="1"/>
  <c r="I271" i="15"/>
  <c r="G218" i="15"/>
  <c r="G82" i="15"/>
  <c r="G50" i="15"/>
  <c r="G297" i="15"/>
  <c r="G89" i="20"/>
  <c r="G149" i="20"/>
  <c r="F95" i="19"/>
  <c r="F93" i="19"/>
  <c r="I74" i="15" l="1"/>
  <c r="G303" i="15"/>
  <c r="I303" i="15" s="1"/>
  <c r="I297" i="15"/>
  <c r="I230" i="15"/>
  <c r="G137" i="20"/>
  <c r="I198" i="20" s="1"/>
  <c r="I194" i="20"/>
  <c r="I308" i="15" l="1"/>
  <c r="I400" i="15"/>
  <c r="I202" i="20"/>
  <c r="D296" i="13"/>
  <c r="D294" i="13"/>
  <c r="D292" i="13"/>
  <c r="D290" i="13"/>
  <c r="D288" i="13"/>
  <c r="D286" i="13"/>
  <c r="D284" i="13"/>
  <c r="F276" i="13"/>
  <c r="G201" i="13"/>
  <c r="G162" i="13"/>
  <c r="G152" i="13"/>
  <c r="G150" i="13"/>
  <c r="G148" i="13"/>
  <c r="G128" i="13"/>
  <c r="G177" i="13" s="1"/>
  <c r="G194" i="13" s="1"/>
  <c r="G119" i="13"/>
  <c r="G104" i="13"/>
  <c r="G102" i="13"/>
  <c r="G99" i="13"/>
  <c r="G87" i="13"/>
  <c r="G85" i="13"/>
  <c r="G81" i="13"/>
  <c r="G79" i="13"/>
  <c r="G70" i="13"/>
  <c r="G67" i="13"/>
  <c r="G65" i="13"/>
  <c r="G61" i="13"/>
  <c r="G44" i="13"/>
  <c r="G57" i="13" s="1"/>
  <c r="G35" i="13"/>
  <c r="G29" i="13"/>
  <c r="G25" i="13"/>
  <c r="G10" i="13"/>
  <c r="I225" i="13" l="1"/>
  <c r="G39" i="13"/>
  <c r="I16" i="13"/>
  <c r="I296" i="13"/>
  <c r="I168" i="13"/>
  <c r="I137" i="13"/>
  <c r="G50" i="13"/>
  <c r="G181" i="13"/>
  <c r="G199" i="13" l="1"/>
  <c r="G94" i="13"/>
  <c r="G154" i="6"/>
  <c r="G187" i="13" l="1"/>
  <c r="I204" i="13" s="1"/>
  <c r="I286" i="13"/>
  <c r="I301" i="13" l="1"/>
  <c r="I219" i="6" l="1"/>
  <c r="I162" i="6" l="1"/>
  <c r="I271" i="6"/>
  <c r="C113" i="16" l="1"/>
  <c r="C111" i="16"/>
  <c r="G24" i="16"/>
  <c r="G21" i="16"/>
  <c r="G16" i="16"/>
  <c r="I48" i="16" l="1"/>
  <c r="G80" i="16"/>
  <c r="G101" i="16" l="1"/>
  <c r="G95" i="6" l="1"/>
  <c r="I280" i="6" l="1"/>
  <c r="D292" i="6" l="1"/>
  <c r="D290" i="6"/>
  <c r="D288" i="6"/>
  <c r="D286" i="6"/>
  <c r="D284" i="6"/>
  <c r="D282" i="6"/>
  <c r="D280" i="6"/>
  <c r="F271" i="6"/>
  <c r="G120" i="6"/>
  <c r="G52" i="6"/>
  <c r="G124" i="6" l="1"/>
  <c r="G172" i="6"/>
  <c r="I284" i="6" l="1"/>
  <c r="I282" i="6"/>
  <c r="G176" i="6"/>
  <c r="G189" i="6"/>
  <c r="G194" i="6" l="1"/>
  <c r="I288" i="6" l="1"/>
  <c r="I295" i="6" s="1"/>
</calcChain>
</file>

<file path=xl/sharedStrings.xml><?xml version="1.0" encoding="utf-8"?>
<sst xmlns="http://schemas.openxmlformats.org/spreadsheetml/2006/main" count="1997" uniqueCount="577">
  <si>
    <t>Organization</t>
  </si>
  <si>
    <t>Qatar Red Crecent</t>
  </si>
  <si>
    <t>Activity</t>
  </si>
  <si>
    <t>BOQ of Construction activities and Water Distributions Networks</t>
  </si>
  <si>
    <t>Village</t>
  </si>
  <si>
    <t>Holhol or Fallaydhyale</t>
  </si>
  <si>
    <t>District</t>
  </si>
  <si>
    <t>Lascanood</t>
  </si>
  <si>
    <t>Summary</t>
  </si>
  <si>
    <t xml:space="preserve">NO.                          </t>
  </si>
  <si>
    <t xml:space="preserve">Description </t>
  </si>
  <si>
    <t>Qty</t>
  </si>
  <si>
    <t>Rate</t>
  </si>
  <si>
    <t>Amount USD</t>
  </si>
  <si>
    <t xml:space="preserve">Borehole Drilling (200 to 250 m) and Installation   </t>
  </si>
  <si>
    <t xml:space="preserve"> </t>
  </si>
  <si>
    <t>Elevated Water Tank 30 m3</t>
  </si>
  <si>
    <t xml:space="preserve">Generator Room </t>
  </si>
  <si>
    <t>Caretaker Room</t>
  </si>
  <si>
    <t xml:space="preserve">Communal Water Point  </t>
  </si>
  <si>
    <t>Animal Water Troughs</t>
  </si>
  <si>
    <t xml:space="preserve">Fence and Gate </t>
  </si>
  <si>
    <t>Total</t>
  </si>
  <si>
    <t>ITEM</t>
  </si>
  <si>
    <t>DESCRIPTION</t>
  </si>
  <si>
    <t>QTY</t>
  </si>
  <si>
    <t>UNIT</t>
  </si>
  <si>
    <t xml:space="preserve">RATE (USD)     </t>
  </si>
  <si>
    <t xml:space="preserve">TOTAL (USD)     </t>
  </si>
  <si>
    <t>1. PROPOSED BOREHOLE DRILLING</t>
  </si>
  <si>
    <t>Baidoa District</t>
  </si>
  <si>
    <t>A</t>
  </si>
  <si>
    <t>Hydrogeophysical Survey</t>
  </si>
  <si>
    <t>LS</t>
  </si>
  <si>
    <t>B</t>
  </si>
  <si>
    <t>BOREHOLE DRILLING AND INSTALLATION</t>
  </si>
  <si>
    <t>SITE WORKS</t>
  </si>
  <si>
    <t>Allow for the cost of mobilization of all equipment, consumables for the entire borehole works  and drilling team to the site and demobilization from the site</t>
  </si>
  <si>
    <t>Item</t>
  </si>
  <si>
    <t xml:space="preserve">Site clearance, levelling and other associated costs </t>
  </si>
  <si>
    <t xml:space="preserve">Setting up and dismantling of the rig at the drilling site </t>
  </si>
  <si>
    <t>Other related tasks such as water for drilling and camp use, maintenace of storage tanks, water injection systems and usage of drilling foam</t>
  </si>
  <si>
    <t>Total carried forward to summary page</t>
  </si>
  <si>
    <t>BOREHOLE DRILLING</t>
  </si>
  <si>
    <t>Drilling to a minimum of 12" and to an acceptable minimum depth as per hydro geological report:</t>
  </si>
  <si>
    <t>Drilling with min. 17" bit from 0-10m depth</t>
  </si>
  <si>
    <t>m</t>
  </si>
  <si>
    <t>Drilling  with min. 12" bit from 10m-240m depth</t>
  </si>
  <si>
    <t>Soil sampling and record keeping as detailed in specification</t>
  </si>
  <si>
    <t>BOREHOLE INSTALLATION</t>
  </si>
  <si>
    <t xml:space="preserve">Installation of PVC casings were applicable except for areas where screen casings will be installed </t>
  </si>
  <si>
    <t>Supply and installation of surface casing 14" (external Diameter). Minimum thickness 3mm. Upto 10m depth</t>
  </si>
  <si>
    <t>Supply and installation of PVC casing ( plain or slotted) 8.625" minimum diameter. Minumum thickness 3mm up to 200m depth</t>
  </si>
  <si>
    <t>Supply and install gravel pack in the borehole as detailed in the specification</t>
  </si>
  <si>
    <t>Ton</t>
  </si>
  <si>
    <t xml:space="preserve">BOREHOLE DEVELOPMENT </t>
  </si>
  <si>
    <t>Allow for borehole development work (surging by air of the completed well until the water is clean (Approx. 3hrs)</t>
  </si>
  <si>
    <t>Hr</t>
  </si>
  <si>
    <t>Pump testing for the well of the well using a submersible pump for at least 24- 36 hours to estimate draw down and the yield</t>
  </si>
  <si>
    <t>Provide all materials and construct concrete top slab with well cap and engraving serial number</t>
  </si>
  <si>
    <t>Sum</t>
  </si>
  <si>
    <t>Standby charges for reasons beyond contractor's control excluding force majeure conditions</t>
  </si>
  <si>
    <t>Borehole Completion Report and Water Chemical Analysis Report</t>
  </si>
  <si>
    <t>Pump Installation with Generator Set</t>
  </si>
  <si>
    <t>Supply and installation of new 15 Hp Lowara submersible pump</t>
  </si>
  <si>
    <t>Supply and installation of  rising main GI pipe 2” with all necessary fittings</t>
  </si>
  <si>
    <t>Supply and Installation of New Generator Set, KVA: 30 Engine Type: Perkins 1103A-33G, Open / Volts: 400 / 230 v, Cycles Hz: 50 Volts, R.P.M: 1500 | Fuel Consumption: 8.3 Litre/hr, diesel driven, 3 phase water cooled</t>
  </si>
  <si>
    <t>Cables of 150 meter per BH and fittings</t>
  </si>
  <si>
    <t>M</t>
  </si>
  <si>
    <t>Controal Panel</t>
  </si>
  <si>
    <t>Water meter</t>
  </si>
  <si>
    <t xml:space="preserve">Supply and Installation of Solar powered pump comprising of 40 No. Modules of 325 wp Poly crystalline </t>
  </si>
  <si>
    <t>Grundfos RSI Inverter 3x380V IP66 15kW 31A</t>
  </si>
  <si>
    <t xml:space="preserve">SOLAR PANELS 325Wp Poly crystalline </t>
  </si>
  <si>
    <t>PV Disconnect 1000-40-5</t>
  </si>
  <si>
    <t>16mm2 submersible pump 3-phase drop cable</t>
  </si>
  <si>
    <t>Well Probe Cable</t>
  </si>
  <si>
    <t>Well probe sensor</t>
  </si>
  <si>
    <t>Cable splice kit 6-10sqmm</t>
  </si>
  <si>
    <t xml:space="preserve">  </t>
  </si>
  <si>
    <t xml:space="preserve">Float switch </t>
  </si>
  <si>
    <t>Surge Protector</t>
  </si>
  <si>
    <t xml:space="preserve">Change over switch 100 Amps </t>
  </si>
  <si>
    <t>Mounting structure</t>
  </si>
  <si>
    <t>Summary Page</t>
  </si>
  <si>
    <t>Site works</t>
  </si>
  <si>
    <t>Borehole drilling</t>
  </si>
  <si>
    <t>Borehole installation</t>
  </si>
  <si>
    <t>Borehole development</t>
  </si>
  <si>
    <t>Pump Installation</t>
  </si>
  <si>
    <t>Total carried forward to Grand Summary page</t>
  </si>
  <si>
    <t>QNTY</t>
  </si>
  <si>
    <t>RATE US$</t>
  </si>
  <si>
    <t>AMT US$</t>
  </si>
  <si>
    <t>2. ELEVATED WATER TANK 30 M3</t>
  </si>
  <si>
    <t>Baidoa DISTRICT</t>
  </si>
  <si>
    <t>ELEMENT NO. 1 : SITE PREPARATION</t>
  </si>
  <si>
    <t>Clear site of all bushes and debris. Grab up roots and</t>
  </si>
  <si>
    <r>
      <t>m</t>
    </r>
    <r>
      <rPr>
        <vertAlign val="superscript"/>
        <sz val="10"/>
        <color indexed="8"/>
        <rFont val="Arial"/>
        <family val="2"/>
      </rPr>
      <t>2</t>
    </r>
  </si>
  <si>
    <t>burn the arisings</t>
  </si>
  <si>
    <t xml:space="preserve">Load, wheel and cart deposit and spread surplus excavated </t>
  </si>
  <si>
    <t xml:space="preserve">material where directed on site at a distance not exceeding  </t>
  </si>
  <si>
    <t>100 meters</t>
  </si>
  <si>
    <t>Total carried to summary</t>
  </si>
  <si>
    <t>$</t>
  </si>
  <si>
    <t>ELEMENT NO. 2 : SUBSTRUCTURES (PROVISIONAL)</t>
  </si>
  <si>
    <t xml:space="preserve">Excavations including maintaining and supporting sides </t>
  </si>
  <si>
    <t>and keeping free from water, mud and fallen material</t>
  </si>
  <si>
    <t>Top soil excavation average 200mm deep</t>
  </si>
  <si>
    <r>
      <t>m</t>
    </r>
    <r>
      <rPr>
        <vertAlign val="superscript"/>
        <sz val="10"/>
        <color indexed="8"/>
        <rFont val="Arial"/>
        <family val="2"/>
      </rPr>
      <t>3</t>
    </r>
  </si>
  <si>
    <t>Excavate for foundation not exceeding 0.3</t>
  </si>
  <si>
    <t>meters deep, starting from stripped levels</t>
  </si>
  <si>
    <t>Extra over for excavation in rock</t>
  </si>
  <si>
    <t xml:space="preserve">Ditto </t>
  </si>
  <si>
    <t>Column bases</t>
  </si>
  <si>
    <t>Planking and strutting</t>
  </si>
  <si>
    <t>C</t>
  </si>
  <si>
    <t xml:space="preserve">Allow for keeping foundations free from water, mud, fallen </t>
  </si>
  <si>
    <t>materials, etc.</t>
  </si>
  <si>
    <t>Disposal</t>
  </si>
  <si>
    <t>D</t>
  </si>
  <si>
    <t xml:space="preserve">Return, fill and ram selected excavated material around </t>
  </si>
  <si>
    <t>foundations</t>
  </si>
  <si>
    <t>E</t>
  </si>
  <si>
    <t xml:space="preserve">Load, wheel and cart deposit and spread surplus </t>
  </si>
  <si>
    <t xml:space="preserve">excavated material where directed on site at a </t>
  </si>
  <si>
    <t>distance not exceeding  100 meters</t>
  </si>
  <si>
    <t>Hardcore or other approved filling, as described</t>
  </si>
  <si>
    <t>F</t>
  </si>
  <si>
    <t xml:space="preserve">300mm thick well compacted hardcore filling blinded with </t>
  </si>
  <si>
    <t xml:space="preserve">25mm thick quarry dust layer to receive surface bed </t>
  </si>
  <si>
    <t>G</t>
  </si>
  <si>
    <t xml:space="preserve">50mm thick Quarry dust  blinding to surfaces of hardcore :rolled </t>
  </si>
  <si>
    <t xml:space="preserve">smooth to receive polytheen sheeting (m.s) </t>
  </si>
  <si>
    <t>Anti-termite treatment</t>
  </si>
  <si>
    <t>H</t>
  </si>
  <si>
    <t xml:space="preserve">Gladiator or equal and approved chemical anti-termite </t>
  </si>
  <si>
    <t xml:space="preserve">treatment, executed complete by an approved specialist </t>
  </si>
  <si>
    <t>under a ten-year guarantee, to surfaces of blinding</t>
  </si>
  <si>
    <t>Damp-proof membrane</t>
  </si>
  <si>
    <t>I</t>
  </si>
  <si>
    <t xml:space="preserve">1000 gauge polythene or other equal and approved </t>
  </si>
  <si>
    <t xml:space="preserve">damp-proof membrane, laid over blinded hardcore </t>
  </si>
  <si>
    <t>(m.s) with 300mm side and end laps (measured</t>
  </si>
  <si>
    <t>nett-allow for laps)</t>
  </si>
  <si>
    <t>ELEMENT NO. 3 : CONCRETE WORKS</t>
  </si>
  <si>
    <t>Plain concrete class 15 in:</t>
  </si>
  <si>
    <t xml:space="preserve">100mm blinding </t>
  </si>
  <si>
    <t>Ditto for column bases</t>
  </si>
  <si>
    <t xml:space="preserve">Insitu concrete class 25/20 , vibrated and reinforced with 60mm thick </t>
  </si>
  <si>
    <t xml:space="preserve">maximum aggregate size in as described, in:- </t>
  </si>
  <si>
    <t>BEAMS</t>
  </si>
  <si>
    <t>Ground beam</t>
  </si>
  <si>
    <t>Ring beam 1</t>
  </si>
  <si>
    <t>Ring beam 2</t>
  </si>
  <si>
    <t>COLUMNS</t>
  </si>
  <si>
    <t>Columns bases</t>
  </si>
  <si>
    <t>Starter columns</t>
  </si>
  <si>
    <t>Columns (Height 6m)</t>
  </si>
  <si>
    <t>SLABS</t>
  </si>
  <si>
    <t xml:space="preserve">200mm thick surface bed laid in bays including all </t>
  </si>
  <si>
    <t>necessary formwork</t>
  </si>
  <si>
    <t>Ditto:</t>
  </si>
  <si>
    <t>Suspended slab</t>
  </si>
  <si>
    <t xml:space="preserve"> 150mm thick Roof slab</t>
  </si>
  <si>
    <t xml:space="preserve">Walls </t>
  </si>
  <si>
    <t xml:space="preserve">150mm thick RC wall </t>
  </si>
  <si>
    <t>Reinforcement, as described:-[PROVISIONAL]</t>
  </si>
  <si>
    <t xml:space="preserve">High yield square twisted reinforcement bars to B.S 4461 including </t>
  </si>
  <si>
    <t>cutting bending and tying</t>
  </si>
  <si>
    <t>GROUND BEAM</t>
  </si>
  <si>
    <t xml:space="preserve">Y12 (Nominal Diameter 12mm) bars as main bars, </t>
  </si>
  <si>
    <t>Cross-Sectional Area (113mm2), Mass per unit length (0.888kg/m)</t>
  </si>
  <si>
    <t>Kg</t>
  </si>
  <si>
    <t xml:space="preserve">R8 (Nominal Diameter 8mm) bars as rings, </t>
  </si>
  <si>
    <t>Cross-Sectional Area (50.3mm2), Mass per unit length (0.395kg/m)</t>
  </si>
  <si>
    <t>RING BEAM 1</t>
  </si>
  <si>
    <t>Ditto for Y12 as main bars</t>
  </si>
  <si>
    <t>Ditto for R8 as rings</t>
  </si>
  <si>
    <t>RING BEAM 2</t>
  </si>
  <si>
    <t>COLUMN BASES</t>
  </si>
  <si>
    <t xml:space="preserve">Y14 (Nominal Diameter 14mm) bars as main bars, </t>
  </si>
  <si>
    <t>Cross-Sectional Area (154mm2), Mass per unit length (1.209kg/m)</t>
  </si>
  <si>
    <t>STARTER COLUMNS</t>
  </si>
  <si>
    <t xml:space="preserve">Y16 (Nominal Diameter 16mm) bars as main bars, </t>
  </si>
  <si>
    <t>Cross-Sectional Area (201mm2), Mass per unit length (1.579kg/m)</t>
  </si>
  <si>
    <t>6m HIGH COLUMNS</t>
  </si>
  <si>
    <t>ROOF SLAB</t>
  </si>
  <si>
    <t>Y12 (Nominal Diameter 12mm) bars as main bars tops 1</t>
  </si>
  <si>
    <t>Y12 (Nominal Diameter 12mm) bars as main bars tops 2</t>
  </si>
  <si>
    <t>Y12 (Nominal Diameter 12mm) bars as main bars bottom 1</t>
  </si>
  <si>
    <t>Y12 (Nominal Diameter 12mm) bars as main bars bottom 2</t>
  </si>
  <si>
    <t>BASE SLAB</t>
  </si>
  <si>
    <t>WALLS</t>
  </si>
  <si>
    <t>Y10 (Nominal Diameter 12mm) bars as main bars tops 1</t>
  </si>
  <si>
    <t>Cross-Sectional Area (79mm2), Mass per unit length 0.617kg/m)</t>
  </si>
  <si>
    <t xml:space="preserve">Reference A142 mesh 200 x 200 mm , weight 2.22 kgs per </t>
  </si>
  <si>
    <t>square meter ( measured net - no allowance made for laps</t>
  </si>
  <si>
    <t>(inclunding bends, tying wire and distance blocks)</t>
  </si>
  <si>
    <t xml:space="preserve">Fabric ref. A142 weighing 2.22kg/ sq.metre, in surface </t>
  </si>
  <si>
    <t>bed</t>
  </si>
  <si>
    <t>Sawn formwork as described to:-</t>
  </si>
  <si>
    <t>To edge of floor slab</t>
  </si>
  <si>
    <t>Ditto to sides and soffits of roof slab</t>
  </si>
  <si>
    <t>Ditto to sides and soffits of base slab</t>
  </si>
  <si>
    <t>Ditto to walls</t>
  </si>
  <si>
    <t>ELEMENT NO. 4 : Finishing</t>
  </si>
  <si>
    <t>Plastering</t>
  </si>
  <si>
    <t>200 mm thick reinforced wall</t>
  </si>
  <si>
    <t>ELEMENT NO. 6 : FINISHES</t>
  </si>
  <si>
    <t>Cement and sand (1:3) screeds, backings, beds etc</t>
  </si>
  <si>
    <t>25mm Thick cement/sand (1:4) screed finish</t>
  </si>
  <si>
    <t>Floor slab</t>
  </si>
  <si>
    <t>15 mm cement and sand (1:3) render, finished with</t>
  </si>
  <si>
    <t>wood float to:-</t>
  </si>
  <si>
    <t>Concrete or masonry surfaces externally</t>
  </si>
  <si>
    <t>Outside roof slab</t>
  </si>
  <si>
    <t>Ditto outside base slab</t>
  </si>
  <si>
    <t>Ditto Outside walls</t>
  </si>
  <si>
    <t>Ditto for columns</t>
  </si>
  <si>
    <t xml:space="preserve">Lightweight water proofed screeds and plaster </t>
  </si>
  <si>
    <t>steel float to:-</t>
  </si>
  <si>
    <t xml:space="preserve">Concrete or masonry surfaces internally </t>
  </si>
  <si>
    <t>Inside roof top slab</t>
  </si>
  <si>
    <t>Ditto inside base slab</t>
  </si>
  <si>
    <t>Ditto inside walls</t>
  </si>
  <si>
    <t>Painting</t>
  </si>
  <si>
    <t xml:space="preserve">Fill uneven surfaces with stucco filler to approval and apply </t>
  </si>
  <si>
    <t xml:space="preserve">two coats soft white external textured paint to: </t>
  </si>
  <si>
    <t>Plastered and rendered surfaces</t>
  </si>
  <si>
    <t xml:space="preserve">Prepare surfaces and apply three coats gloss oil paint  as 'Crown' </t>
  </si>
  <si>
    <t xml:space="preserve">or equal and approved manufacturer(s) on concrete and masonry </t>
  </si>
  <si>
    <t>surfaces: measured overall on both sides</t>
  </si>
  <si>
    <t>Plastered surfaces internally and externally</t>
  </si>
  <si>
    <t>ELEMENT NO. 7 : PLUMBING INSTALLATIONS</t>
  </si>
  <si>
    <t xml:space="preserve">Galvanized Mild Steel pipes class "B" medium thickness with and </t>
  </si>
  <si>
    <t>including jointing, fittings and fixe as described</t>
  </si>
  <si>
    <t>Supply and install 50mm diameter inlet pipe 800mm long</t>
  </si>
  <si>
    <t>No.</t>
  </si>
  <si>
    <t>Supply and install 50mm diameter draw off pipe Ditto</t>
  </si>
  <si>
    <t>Supply and install 50mm diameter overflow pipe Ditto</t>
  </si>
  <si>
    <t>Supply and install 75mm diameter scour pipe Ditto</t>
  </si>
  <si>
    <t>Supply and install 20mm diameter brass gate valve with wheel and head</t>
  </si>
  <si>
    <t>Supply and install 20mm diameter stop corks</t>
  </si>
  <si>
    <t>Cement and sand mortar (1:3) rendering in:</t>
  </si>
  <si>
    <t>25 mm Thick screed to base slab with waterproof cement</t>
  </si>
  <si>
    <r>
      <t>m</t>
    </r>
    <r>
      <rPr>
        <vertAlign val="superscript"/>
        <sz val="11"/>
        <rFont val="Arial"/>
        <family val="2"/>
      </rPr>
      <t>2</t>
    </r>
  </si>
  <si>
    <t>15mm internal plaster to cover slab with waterproof cement</t>
  </si>
  <si>
    <t>15mm plaster to internal sides of wall with waterproof cement</t>
  </si>
  <si>
    <t xml:space="preserve">12mm plaster to external sides of wall </t>
  </si>
  <si>
    <t>12mm plaster to cover slab</t>
  </si>
  <si>
    <t>12mm plaster to Ground beams</t>
  </si>
  <si>
    <t>12mm plaster to Ring 1 beams</t>
  </si>
  <si>
    <t>12mm plaster to Ring 2 beams</t>
  </si>
  <si>
    <t>12mm plaster to columns</t>
  </si>
  <si>
    <t>Element No 5: Plumbing installation</t>
  </si>
  <si>
    <t>Galvanized Mild Steel pipes class "B" medium thickness</t>
  </si>
  <si>
    <t xml:space="preserve"> with and including jointing, fittings and fixe as described</t>
  </si>
  <si>
    <t>NO</t>
  </si>
  <si>
    <t xml:space="preserve">600x600x6mm heavy gauge steel primed metal manhole </t>
  </si>
  <si>
    <t>cover on slab with and including metal framing all around</t>
  </si>
  <si>
    <t>MAIN SUMMARY</t>
  </si>
  <si>
    <t>Ref.</t>
  </si>
  <si>
    <t>ELEMENT</t>
  </si>
  <si>
    <t>PAGE</t>
  </si>
  <si>
    <t>AMOUNT</t>
  </si>
  <si>
    <t>5/1</t>
  </si>
  <si>
    <t>5/2</t>
  </si>
  <si>
    <t>5/3</t>
  </si>
  <si>
    <t>5/6</t>
  </si>
  <si>
    <t>5/8</t>
  </si>
  <si>
    <t>TOTAL  CARRIED TO GRAND SUMMARY</t>
  </si>
  <si>
    <t>US$</t>
  </si>
  <si>
    <t>ITEM NO.</t>
  </si>
  <si>
    <t xml:space="preserve">UNIT </t>
  </si>
  <si>
    <t>QUANTITY</t>
  </si>
  <si>
    <t>RATE (US$)</t>
  </si>
  <si>
    <t>AMOUNT (US$)</t>
  </si>
  <si>
    <t xml:space="preserve">3. GENERATOR ROOM </t>
  </si>
  <si>
    <t>ELEMENT NO. 1</t>
  </si>
  <si>
    <t>SITE PREPARATION</t>
  </si>
  <si>
    <t xml:space="preserve">Clear site of all trees, bushes and shrubs, grab up roots and </t>
  </si>
  <si>
    <t>burn the arisings.</t>
  </si>
  <si>
    <t>CARRIED TO COLLECTION AT END OF ELEMENT 1</t>
  </si>
  <si>
    <t>ELEMENT NO. 2</t>
  </si>
  <si>
    <t>SUBSTRUCTURES (PROVISIONAL)</t>
  </si>
  <si>
    <t xml:space="preserve">Excavate trench for foundation not exceeding 1.50 meters </t>
  </si>
  <si>
    <t>deep, starting from stripped levels</t>
  </si>
  <si>
    <t>CM</t>
  </si>
  <si>
    <t>SM</t>
  </si>
  <si>
    <t>under a ten-year guarantee, to surfaces of hard-core</t>
  </si>
  <si>
    <t>50mm blinding under strip footing</t>
  </si>
  <si>
    <t>Reinforced concrete class (20) as described, in:-</t>
  </si>
  <si>
    <t>Strip footing</t>
  </si>
  <si>
    <t xml:space="preserve">125mm thick surface bed laid in bays including all </t>
  </si>
  <si>
    <t>J</t>
  </si>
  <si>
    <t>Ditto for generator plinths</t>
  </si>
  <si>
    <t>High yield square twisted reinforcement bars to B.S 4461</t>
  </si>
  <si>
    <t>FOOTING</t>
  </si>
  <si>
    <t>10mm bars</t>
  </si>
  <si>
    <t>8mm bars</t>
  </si>
  <si>
    <t xml:space="preserve">Mesh fabric reinforcement to B.S 4483 and setting in </t>
  </si>
  <si>
    <t xml:space="preserve">concrete with 300mm side and end laps </t>
  </si>
  <si>
    <t>(measured nett-allow for laps).</t>
  </si>
  <si>
    <t>Ditto for generator plinth</t>
  </si>
  <si>
    <t>Ditto for ramp</t>
  </si>
  <si>
    <t>To edge of steps and slabs over 75mm but not exceeding</t>
  </si>
  <si>
    <t>150mm high</t>
  </si>
  <si>
    <t>LM</t>
  </si>
  <si>
    <t>Sides and soffits of lintols</t>
  </si>
  <si>
    <t>Sides and generator plinth</t>
  </si>
  <si>
    <t>CARRIED TO COLLECTION AT END OF ELEMENT 2</t>
  </si>
  <si>
    <t>ELEMENT NO. 3</t>
  </si>
  <si>
    <t>WALLING</t>
  </si>
  <si>
    <t>SUBSTRUCTURE WALLING</t>
  </si>
  <si>
    <t xml:space="preserve">Approved compacted rubble stone fill bedded and jointed in </t>
  </si>
  <si>
    <t>cement sand mortar (1:4)</t>
  </si>
  <si>
    <t>400mm thick rubble stone foundation walling</t>
  </si>
  <si>
    <t>SUPERSTRUCTURE WALLING</t>
  </si>
  <si>
    <t xml:space="preserve">200x400mm hollow block walling bedded and jointed in </t>
  </si>
  <si>
    <t>cement and sand (1:4) mortar, reinforcement with and</t>
  </si>
  <si>
    <t xml:space="preserve">including 25mm wide x 20 gauge hoop iron at every </t>
  </si>
  <si>
    <t>alternate course as described in:</t>
  </si>
  <si>
    <t>200mm thick walling Super-structure walling</t>
  </si>
  <si>
    <t>Ditto for dwarf wall</t>
  </si>
  <si>
    <t>Damp-proof courses, as described, to walls</t>
  </si>
  <si>
    <t>200mm wide</t>
  </si>
  <si>
    <t>100mm dia. Galvanized Circular Hollow Section (CHS)poles</t>
  </si>
  <si>
    <t>Heavy duty fabric mesh</t>
  </si>
  <si>
    <t xml:space="preserve">150x50mm timber framework </t>
  </si>
  <si>
    <t>CARRIED TO COLLECTION AT END OF ELEMENT 3</t>
  </si>
  <si>
    <t>ELEMENT NO. 4</t>
  </si>
  <si>
    <t>ROOF CONSTRUCTION AND FINISHES</t>
  </si>
  <si>
    <t xml:space="preserve">The following in  sawn cellcured timber roof trusses with nailed </t>
  </si>
  <si>
    <t xml:space="preserve">connections including hoisting and fixing in position </t>
  </si>
  <si>
    <t>not exceeding 5.0 meters above ground floor level</t>
  </si>
  <si>
    <t>100x50mm rafters</t>
  </si>
  <si>
    <t>100x50mm strut or tie</t>
  </si>
  <si>
    <t>100x50mm tie beam</t>
  </si>
  <si>
    <t xml:space="preserve">100x50mm wall plate fixed with and including 200mm </t>
  </si>
  <si>
    <t xml:space="preserve">long 12mm diameter rag bolts cast into beam at 1500mm </t>
  </si>
  <si>
    <t>centres</t>
  </si>
  <si>
    <t>200mm x 25mm Fascia Board</t>
  </si>
  <si>
    <t xml:space="preserve">Roof sheets as  IT4 profile gauge 28 pre-painted galvanised </t>
  </si>
  <si>
    <t>roofing sheets laid with 95 mm side and 200 mm  end laps</t>
  </si>
  <si>
    <t>hook bolts, PVC washer and tropicalized slip cup</t>
  </si>
  <si>
    <t>CARRIED TO COLLECTION AT END OF ELEMENT 4</t>
  </si>
  <si>
    <t>ELEMENT NO. 5</t>
  </si>
  <si>
    <t>FINISHES</t>
  </si>
  <si>
    <t>woodfloat to:-</t>
  </si>
  <si>
    <t>Concrete or masonry surfaces internally and externally</t>
  </si>
  <si>
    <t>12mm (minimum) two coat lime plaster as described to</t>
  </si>
  <si>
    <t>Concrete or masonry surfaces internally</t>
  </si>
  <si>
    <t>Floor Finishes</t>
  </si>
  <si>
    <t>40mm bed finished floor screed</t>
  </si>
  <si>
    <t>Painting and decorating</t>
  </si>
  <si>
    <t xml:space="preserve">Prepare and apply three coats first quality emulsion </t>
  </si>
  <si>
    <t xml:space="preserve">paint on:- </t>
  </si>
  <si>
    <t>Plastered walls externally</t>
  </si>
  <si>
    <t>Prepare and apply three coats first quality silk vinyl</t>
  </si>
  <si>
    <t xml:space="preserve">emulsion paint on:- </t>
  </si>
  <si>
    <t>Plastered surfaces internally</t>
  </si>
  <si>
    <t>CARRIED TO COLLECTION AT END OF ELEMENT 5</t>
  </si>
  <si>
    <t>ELEMENT NO. 6</t>
  </si>
  <si>
    <t>DOORS</t>
  </si>
  <si>
    <t xml:space="preserve">Purpose built steel door complete with heavy gauge </t>
  </si>
  <si>
    <t>mesh on 2" diameter galvanized iron framework.</t>
  </si>
  <si>
    <t xml:space="preserve">framework including cutting handling, hoisting fixing in position </t>
  </si>
  <si>
    <t xml:space="preserve">at all heights with all necessary ironmongery and </t>
  </si>
  <si>
    <t>applying a priming coat of approved steel primer.</t>
  </si>
  <si>
    <t>Double door overall size 2800x2100mm high</t>
  </si>
  <si>
    <t>double leaf</t>
  </si>
  <si>
    <t>Single door overall size 900x2100mm high</t>
  </si>
  <si>
    <t>single leaf</t>
  </si>
  <si>
    <t>Allow for PCC vents which are meshed  wire</t>
  </si>
  <si>
    <t>windows 1500X1500mm high</t>
  </si>
  <si>
    <t>CARRIED TO COLLECTION AT END OF ELEMENT 6</t>
  </si>
  <si>
    <t>ELEMENT NO. 7</t>
  </si>
  <si>
    <t>ELECTRICAL INSTALLATION AND SERVICES</t>
  </si>
  <si>
    <t xml:space="preserve">Lighting Fittings </t>
  </si>
  <si>
    <t xml:space="preserve">Supply and install following lighting fixtures with all accessories </t>
  </si>
  <si>
    <t xml:space="preserve">as per the specifications and drawings and complete with lamp </t>
  </si>
  <si>
    <t xml:space="preserve">fitting and accessories of Engineer or approved make. </t>
  </si>
  <si>
    <t>1200mm flourescent tube lighting</t>
  </si>
  <si>
    <t>150W LED floodlight</t>
  </si>
  <si>
    <t xml:space="preserve">Switches </t>
  </si>
  <si>
    <t>5 Amps 3 gang one way switch</t>
  </si>
  <si>
    <t>No</t>
  </si>
  <si>
    <t>5 Amps 2 gang one way switch</t>
  </si>
  <si>
    <t xml:space="preserve">Socket outlets </t>
  </si>
  <si>
    <t xml:space="preserve">Supply and installation of fused shuttered switched socket outlet </t>
  </si>
  <si>
    <t xml:space="preserve">to comply with relevant BS standard (Clipsal, Orange, Crabtree/ </t>
  </si>
  <si>
    <t xml:space="preserve">Tenby/ABB or equivalent). Wiring (including supply of earth wire </t>
  </si>
  <si>
    <t xml:space="preserve">and all other material required) of above socket outlet using approved </t>
  </si>
  <si>
    <t xml:space="preserve">type 2.5mm² PVC/PVC copper cable and 2.5mm² earth wire  drawn </t>
  </si>
  <si>
    <t>through securely fixed concealed PVC conduit in a ring circuit.</t>
  </si>
  <si>
    <t>Socket outlet points</t>
  </si>
  <si>
    <t>13 A twin sockets outlet</t>
  </si>
  <si>
    <t>Cables, Cable pathways and Conduits</t>
  </si>
  <si>
    <t xml:space="preserve">Supply, install, test and commission 450/750 volts 6491X cables with </t>
  </si>
  <si>
    <t xml:space="preserve">all required accessories for proper installation and operation including </t>
  </si>
  <si>
    <t>conduits, pipes( each cable in separate conduit or pipe), cable lugs,</t>
  </si>
  <si>
    <t xml:space="preserve">ties... etc.  as shown on drawing, as per the preamble, the specifications </t>
  </si>
  <si>
    <t>and supervision engineer's requirements.</t>
  </si>
  <si>
    <t>Supply, install and connect complete 1.5 sq. mm colour-coded SC</t>
  </si>
  <si>
    <t xml:space="preserve">cables to lighting points drawn in Concealed /surface 20mm HG PVC </t>
  </si>
  <si>
    <t xml:space="preserve">conduits, complete with draw boxes, switch boxes and other necessary </t>
  </si>
  <si>
    <t>accessories.</t>
  </si>
  <si>
    <t>Supply and install two compartment floor recessed metallic electrical</t>
  </si>
  <si>
    <t xml:space="preserve">floor box with flap cover complete with lifting handle, cable cable flaps, </t>
  </si>
  <si>
    <t xml:space="preserve"> as Crabtree Britmac or equal and approved</t>
  </si>
  <si>
    <t>CARRIED TO COLLECTION AT END OF ELEMENT 7</t>
  </si>
  <si>
    <t>TITLE</t>
  </si>
  <si>
    <t>2/1</t>
  </si>
  <si>
    <t>2/2</t>
  </si>
  <si>
    <t>2/3</t>
  </si>
  <si>
    <t>2/4</t>
  </si>
  <si>
    <t>2/5</t>
  </si>
  <si>
    <t>2/6</t>
  </si>
  <si>
    <t>2/7</t>
  </si>
  <si>
    <t xml:space="preserve">4. CARETAKERS ROOM </t>
  </si>
  <si>
    <t>ELEMENT NO. 1: SITE PREPARATION</t>
  </si>
  <si>
    <t>ELEMENT NO. 2: SUBSTRUCTURES (PROVISIONAL)</t>
  </si>
  <si>
    <t>Topsoil excavation average 200mm deep</t>
  </si>
  <si>
    <t>Litols</t>
  </si>
  <si>
    <t>K</t>
  </si>
  <si>
    <t>LINTOLS</t>
  </si>
  <si>
    <t>To edge of slab</t>
  </si>
  <si>
    <t>ELEMENT NO. 3: WALLING</t>
  </si>
  <si>
    <t>ELEMENT NO. 4: ROOF CONSTRUCTION AND FINISHES</t>
  </si>
  <si>
    <t>100x50mm collar</t>
  </si>
  <si>
    <t>25mm soft board ceiling</t>
  </si>
  <si>
    <t>ELEMENT NO. 5: FINISHES</t>
  </si>
  <si>
    <t>Soffits of ceiling</t>
  </si>
  <si>
    <t>ELEMENT NO. 6: DOORS</t>
  </si>
  <si>
    <t>Allow for PCC vents</t>
  </si>
  <si>
    <t>1000X300mm high</t>
  </si>
  <si>
    <t>Window overall size 1000x1000mm high</t>
  </si>
  <si>
    <t>ELEMENT NO. 7: ELECTRICAL INSTALLATION AND SERVICES</t>
  </si>
  <si>
    <t>Grand Total</t>
  </si>
  <si>
    <t xml:space="preserve">5- COMMUNAL WATER POINT </t>
  </si>
  <si>
    <t>Yard</t>
  </si>
  <si>
    <t xml:space="preserve">Excavation </t>
  </si>
  <si>
    <t>Excavation including maintaining and supporting sides and keeping free from water, mud and fallen materials by bailing, pumping or otherwise</t>
  </si>
  <si>
    <t>Prepare site by stripping top 200 mm of soil to remove all debris including sand (if any) from site and carting away spoil</t>
  </si>
  <si>
    <t>Excavate to reduce levels not exceeding 1.50m deep average depth 300mm</t>
  </si>
  <si>
    <t>Filing</t>
  </si>
  <si>
    <t xml:space="preserve">300 mm thick approved hardcore filling spread, well rammed and compacted in 150mm layers to receive concrete surface bed </t>
  </si>
  <si>
    <t>Insitu concrete: class 15: mix 1:3:6</t>
  </si>
  <si>
    <t>50mm blinding layer on hardcore surfaces</t>
  </si>
  <si>
    <t>Treat hardcore surface with approved insecticide</t>
  </si>
  <si>
    <t>Concrete work</t>
  </si>
  <si>
    <t>Reinforced Concrete class 25</t>
  </si>
  <si>
    <t>75mm thick floor slab with surface steel troweled smooth</t>
  </si>
  <si>
    <t>200mm thick floor slab with surface steel troweled smooth</t>
  </si>
  <si>
    <t>200mm walls</t>
  </si>
  <si>
    <t>Reinforcement</t>
  </si>
  <si>
    <t>Reinforcement bars (all sizes) as shown on drawings</t>
  </si>
  <si>
    <t>kg</t>
  </si>
  <si>
    <t>Subtotal 1 Yard Collection</t>
  </si>
  <si>
    <t>Sawn formwork</t>
  </si>
  <si>
    <t>Formwork to edges of floor slab girth not exceeding 75mm, formwork to sides of walls and 100 x 100mm open drain channel</t>
  </si>
  <si>
    <t>Finishes</t>
  </si>
  <si>
    <t>Cement and sand mortar (1:3) in:</t>
  </si>
  <si>
    <t>30mm thick steel troweled screed</t>
  </si>
  <si>
    <t>Gate valve chamber</t>
  </si>
  <si>
    <t>Excavation</t>
  </si>
  <si>
    <t>Pit excavation commencing at reduced levels depth not exceeding 1.50m deep</t>
  </si>
  <si>
    <t>Remove surplus excavated material from site</t>
  </si>
  <si>
    <t>Backfill around foundation</t>
  </si>
  <si>
    <t>Subtotal  2 to Yard Collection</t>
  </si>
  <si>
    <t>Walling</t>
  </si>
  <si>
    <t xml:space="preserve">200mm Holow block walling </t>
  </si>
  <si>
    <t>15mm Both internal and external plaster to walls</t>
  </si>
  <si>
    <t>Water Supply System</t>
  </si>
  <si>
    <t>Galvanized Mild Steel pipes class "B" medium thickness with and including jointing, fittings and fixe as described</t>
  </si>
  <si>
    <t xml:space="preserve">25 mm diameter inlet pipe </t>
  </si>
  <si>
    <t>25 mm diameter brass gate valve with wheel and head</t>
  </si>
  <si>
    <t>Subtotal 3 to Yard Collection</t>
  </si>
  <si>
    <t>YARD COLLECTION</t>
  </si>
  <si>
    <t xml:space="preserve">Subtotal 1 </t>
  </si>
  <si>
    <t xml:space="preserve">Subtotal  2 </t>
  </si>
  <si>
    <t>Subtotal 3</t>
  </si>
  <si>
    <t>YARD SUB TOTAL TO SUMMARY</t>
  </si>
  <si>
    <t>6- CATTLE AND SHEEP WATER TROUGH</t>
  </si>
  <si>
    <t>concrete class (20) as described, in:-</t>
  </si>
  <si>
    <t xml:space="preserve">200x400mm Solid block walling bedded and jointed in </t>
  </si>
  <si>
    <t>ELEMENT NO. 4: FINISHES</t>
  </si>
  <si>
    <t>ELEMENT NO. 5: PLUMBING</t>
  </si>
  <si>
    <t>PIPE AND FITTINGS</t>
  </si>
  <si>
    <t xml:space="preserve">All pipework shall be of HDPE or polypropylene random </t>
  </si>
  <si>
    <t xml:space="preserve">PP-R pipes to DIN8077 and DIN8078 all pipes and fittings </t>
  </si>
  <si>
    <t>to conform to PN20</t>
  </si>
  <si>
    <t xml:space="preserve">Supply 250mm dia. Straight pipe laid and jointed in  </t>
  </si>
  <si>
    <t>trench not exceeding 500mm</t>
  </si>
  <si>
    <t>VALVES (INCLUDING CHAMBERS FITTINGS ETC)</t>
  </si>
  <si>
    <t xml:space="preserve">250mm flanges double acting air relief valve PN20 capable </t>
  </si>
  <si>
    <t xml:space="preserve">of giving an inflow of 39m³/mm at a pressure of 0.2 bar </t>
  </si>
  <si>
    <t>WASHOUTS</t>
  </si>
  <si>
    <t xml:space="preserve">5mm DN washout on 150mm DN steel pipe </t>
  </si>
  <si>
    <t xml:space="preserve">complete with 75mm NP16 Sluice Valve, extension </t>
  </si>
  <si>
    <t>pipe and Headwall to the nearest natural drain</t>
  </si>
  <si>
    <t>TEES</t>
  </si>
  <si>
    <t>150mm dia flanged Tee for washouts and branches</t>
  </si>
  <si>
    <t xml:space="preserve"> 250 mm dia. Tee</t>
  </si>
  <si>
    <t>ARRIED TO COLLECTION AT END OF ELEMENT 5</t>
  </si>
  <si>
    <t>7- FENCE AND GATE</t>
  </si>
  <si>
    <t>ELEMENT No. 1: GATE</t>
  </si>
  <si>
    <t xml:space="preserve">The contractor will provide all material and construct a steel </t>
  </si>
  <si>
    <t xml:space="preserve">gate maesuring approximately 4500x2100m. </t>
  </si>
  <si>
    <t xml:space="preserve">Given the location and site conditions, the contractor is </t>
  </si>
  <si>
    <t>advised to make a physical assesment of the site before</t>
  </si>
  <si>
    <t>tendering.</t>
  </si>
  <si>
    <t xml:space="preserve">Excavate for column pads, depth not exceeding </t>
  </si>
  <si>
    <t xml:space="preserve">1.5m and of 1.5 x 1.5 mm width commencing at the original </t>
  </si>
  <si>
    <t xml:space="preserve">ground level, and cart away to spoil as directed </t>
  </si>
  <si>
    <t xml:space="preserve">Reinforced Concrete using 3/4 + 1/2" mix machine </t>
  </si>
  <si>
    <t>crushed Ballast in:</t>
  </si>
  <si>
    <t>Vibrated reinforced concrete (class 25) column base, 350mm deep</t>
  </si>
  <si>
    <t xml:space="preserve">Ditto in columns 600x600mm thick, average height of 2.7 m </t>
  </si>
  <si>
    <t>with 1.5 m being the foundation column</t>
  </si>
  <si>
    <t>Assorted high tensile twisted steel reinforcement bars to B.S 4446.</t>
  </si>
  <si>
    <t>Sawn formwork to vertical sides of the columns</t>
  </si>
  <si>
    <t>15mm thick cement/Sand plaster to vertical sides of the columns</t>
  </si>
  <si>
    <t>350x350x25mm thick P.C.C coping stone</t>
  </si>
  <si>
    <t>Main and pedestrian gates</t>
  </si>
  <si>
    <t xml:space="preserve">Supply and fix double leaf steel gate size 4500x 2100mm high </t>
  </si>
  <si>
    <t xml:space="preserve">with small pedestrian door made from 3mm thick steel plate </t>
  </si>
  <si>
    <t xml:space="preserve">welded on both sides of the freme. Frame as follows: 75x50x3mm </t>
  </si>
  <si>
    <t>thick RHS external members and 25mm SHS 3mm thick secondary</t>
  </si>
  <si>
    <t xml:space="preserve">members, fixed onto the concrete columns using heavy duty steel </t>
  </si>
  <si>
    <t xml:space="preserve">pin hinges; with all fastening accessories including all cutting </t>
  </si>
  <si>
    <t xml:space="preserve">welding, grinding and priming with one coat of grey oxide before </t>
  </si>
  <si>
    <t xml:space="preserve">fixing. The gate should also have peep holes of not more that </t>
  </si>
  <si>
    <t xml:space="preserve">25mm dia with a slilding door. It should also have 2 locking </t>
  </si>
  <si>
    <t>mechanisms, top and bottom.</t>
  </si>
  <si>
    <t>Sub-Total for main and pestrian gate</t>
  </si>
  <si>
    <t>ELEMENT No. 2 : FENCE</t>
  </si>
  <si>
    <t xml:space="preserve">The contractor is reminded to include in his pricing, </t>
  </si>
  <si>
    <t xml:space="preserve">the cost of supply, cutting, waste and erection and all other </t>
  </si>
  <si>
    <t xml:space="preserve">necessary fittings including welding lugs or fishtailing onto </t>
  </si>
  <si>
    <t>the 50x50x6mm angle bars. Angle bars and the necessary</t>
  </si>
  <si>
    <t xml:space="preserve">fixing and anchorage to be treated as described in the </t>
  </si>
  <si>
    <t>specifications.</t>
  </si>
  <si>
    <t>Fence construction should be according to BS 1722-Part 10</t>
  </si>
  <si>
    <t>Clear the perimeter of the fencing area of all bushes scrubs and obstructions</t>
  </si>
  <si>
    <t>Excavate 300x300x500 deep holes to receive mass concrete (1:3:6) bases as shown in the drawings.</t>
  </si>
  <si>
    <t xml:space="preserve">Supply 50x5mm CHS welded to form Y-shaped posts with ends closed as </t>
  </si>
  <si>
    <t xml:space="preserve">shown in the drawings, bottom end fixed with 100x100mmx3mm plate </t>
  </si>
  <si>
    <t xml:space="preserve">and bedded in mass concrete.The post to be 2500mm high from ground </t>
  </si>
  <si>
    <t>level to the Y-joint. Allow for drlling 7No holes as shown.</t>
  </si>
  <si>
    <t xml:space="preserve">Extra Over 50x5mm posts for bracing on either side every fourth </t>
  </si>
  <si>
    <t xml:space="preserve">intermediate post and all corner posts. </t>
  </si>
  <si>
    <t>Mass Concrete Mix 1:3:6/20mm using 3/4 Local Ballast in:</t>
  </si>
  <si>
    <t xml:space="preserve">Supply all materials and cast 0.3m diameter x 0.6m depth mass concrete </t>
  </si>
  <si>
    <t>class Q (1:3:6)  to concrete the 50mm dia. CHS poles while ensuring they</t>
  </si>
  <si>
    <t>remain plumb 600mm deep below the ground level and 2500mm (2.5m)</t>
  </si>
  <si>
    <t>above ground level.</t>
  </si>
  <si>
    <t>Supply and weld a 12mm high tensile steel rod along the bases of the posts</t>
  </si>
  <si>
    <t>for anchoring the chainlink to the ground along the whole length of the fence.</t>
  </si>
  <si>
    <t>Allow for excavating 200mm deep along the fence to fix the rod.</t>
  </si>
  <si>
    <t>Allow for curing of all concrete works</t>
  </si>
  <si>
    <t xml:space="preserve">Supply and fix 3No strands of 12G barbed wire bound onto either sides </t>
  </si>
  <si>
    <t xml:space="preserve">of the Y post using 3mm galvanised wire as shown in the drawings. </t>
  </si>
  <si>
    <t>Ditto for posts</t>
  </si>
  <si>
    <r>
      <t xml:space="preserve">Supply and and fix 2500mm high </t>
    </r>
    <r>
      <rPr>
        <b/>
        <sz val="12"/>
        <rFont val="Tahoma"/>
        <family val="2"/>
      </rPr>
      <t>HEAVY GUAGE 12</t>
    </r>
    <r>
      <rPr>
        <sz val="12"/>
        <rFont val="Tahoma"/>
        <family val="2"/>
      </rPr>
      <t xml:space="preserve"> chainlink to posts using 3mm </t>
    </r>
  </si>
  <si>
    <t xml:space="preserve">galvanised wire. Allow for securing the chainlink to a 12mm reinforcement </t>
  </si>
  <si>
    <t>bar welded at the base btween the posts.</t>
  </si>
  <si>
    <t xml:space="preserve">Supply and fix razer wire secured on the chainlink, barbed wire and Y posts </t>
  </si>
  <si>
    <t xml:space="preserve">by binding wire and rolled approximately 600mm dia. </t>
  </si>
  <si>
    <t>L</t>
  </si>
  <si>
    <t xml:space="preserve">Prepare and apply one under coat of epoxy based primer and two finishing </t>
  </si>
  <si>
    <t xml:space="preserve">epoxy based  paints to metal surfaces n.e 250mm in alternate bands of 300mm </t>
  </si>
  <si>
    <t>ELEMENT NO. 3 : MAIN SUMMARY</t>
  </si>
  <si>
    <t>ELEMENT No.</t>
  </si>
  <si>
    <t>1/2</t>
  </si>
  <si>
    <t>Total  carried to grand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</si>
</sst>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_(* #,##0_);_(* \(#,##0\);_(* &quot;-&quot;??_);_(@_)"/>
    <numFmt numFmtId="168" formatCode="_(* #,##0.00_);_(* \(#,##0.00\);_(* &quot;-&quot;_);_(@_)"/>
    <numFmt numFmtId="169" formatCode="0.0"/>
    <numFmt numFmtId="170" formatCode="_-* #,##0.0_-;\-* #,##0.0_-;_-* &quot;-&quot;??_-;_-@_-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b/>
      <u/>
      <sz val="12"/>
      <name val="Tahoma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i/>
      <u/>
      <sz val="12"/>
      <name val="Sylfaen"/>
      <family val="1"/>
    </font>
    <font>
      <sz val="10"/>
      <name val="Geneva"/>
    </font>
    <font>
      <i/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ahoma"/>
      <family val="2"/>
    </font>
    <font>
      <sz val="12"/>
      <color indexed="8"/>
      <name val="Calibri"/>
      <family val="2"/>
    </font>
    <font>
      <b/>
      <sz val="12"/>
      <color rgb="FFFF0000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vertAlign val="superscript"/>
      <sz val="1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.5"/>
      <name val="Tahoma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sz val="12"/>
      <name val="Times"/>
      <family val="1"/>
    </font>
    <font>
      <b/>
      <sz val="11"/>
      <name val="Arial"/>
      <family val="2"/>
    </font>
    <font>
      <sz val="11"/>
      <name val="Arial "/>
    </font>
    <font>
      <sz val="10"/>
      <name val="MS Sans Serif"/>
      <family val="2"/>
    </font>
    <font>
      <b/>
      <sz val="1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 applyBorder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0" fontId="4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9">
    <xf numFmtId="0" fontId="0" fillId="0" borderId="0" xfId="0"/>
    <xf numFmtId="165" fontId="1" fillId="0" borderId="2" xfId="2" applyNumberFormat="1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/>
    <xf numFmtId="4" fontId="5" fillId="0" borderId="2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4" fontId="5" fillId="0" borderId="0" xfId="0" applyNumberFormat="1" applyFont="1" applyFill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4" fontId="5" fillId="0" borderId="3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7" fillId="0" borderId="2" xfId="5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0" fontId="5" fillId="0" borderId="0" xfId="6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indent="1"/>
    </xf>
    <xf numFmtId="0" fontId="5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indent="1"/>
    </xf>
    <xf numFmtId="0" fontId="5" fillId="0" borderId="10" xfId="0" applyFont="1" applyFill="1" applyBorder="1" applyAlignment="1"/>
    <xf numFmtId="4" fontId="5" fillId="0" borderId="7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4" fontId="6" fillId="0" borderId="0" xfId="0" applyNumberFormat="1" applyFont="1" applyFill="1" applyAlignment="1"/>
    <xf numFmtId="0" fontId="6" fillId="0" borderId="0" xfId="0" applyFont="1" applyFill="1" applyAlignment="1"/>
    <xf numFmtId="0" fontId="8" fillId="0" borderId="0" xfId="0" applyFont="1" applyFill="1" applyBorder="1" applyAlignment="1"/>
    <xf numFmtId="0" fontId="8" fillId="0" borderId="2" xfId="0" applyFont="1" applyFill="1" applyBorder="1" applyAlignment="1">
      <alignment horizontal="center"/>
    </xf>
    <xf numFmtId="4" fontId="8" fillId="0" borderId="0" xfId="0" applyNumberFormat="1" applyFont="1" applyFill="1" applyAlignment="1"/>
    <xf numFmtId="0" fontId="8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11" xfId="0" applyFont="1" applyFill="1" applyBorder="1" applyAlignment="1"/>
    <xf numFmtId="0" fontId="8" fillId="0" borderId="2" xfId="0" applyFont="1" applyFill="1" applyBorder="1" applyAlignment="1"/>
    <xf numFmtId="0" fontId="4" fillId="0" borderId="0" xfId="0" applyFont="1" applyFill="1" applyAlignment="1"/>
    <xf numFmtId="0" fontId="5" fillId="0" borderId="0" xfId="0" applyFont="1" applyFill="1" applyBorder="1"/>
    <xf numFmtId="4" fontId="5" fillId="0" borderId="0" xfId="0" applyNumberFormat="1" applyFont="1" applyFill="1" applyBorder="1" applyAlignment="1"/>
    <xf numFmtId="0" fontId="5" fillId="0" borderId="0" xfId="0" applyFont="1" applyFill="1"/>
    <xf numFmtId="3" fontId="5" fillId="0" borderId="0" xfId="0" applyNumberFormat="1" applyFont="1" applyFill="1"/>
    <xf numFmtId="0" fontId="9" fillId="0" borderId="0" xfId="0" applyFont="1" applyFill="1" applyBorder="1" applyAlignment="1">
      <alignment horizontal="left" indent="1"/>
    </xf>
    <xf numFmtId="0" fontId="5" fillId="0" borderId="3" xfId="7" applyFont="1" applyFill="1" applyBorder="1" applyAlignment="1">
      <alignment horizontal="left" indent="1"/>
    </xf>
    <xf numFmtId="0" fontId="5" fillId="0" borderId="2" xfId="0" applyFont="1" applyFill="1" applyBorder="1"/>
    <xf numFmtId="0" fontId="11" fillId="0" borderId="0" xfId="0" applyFont="1" applyFill="1" applyBorder="1" applyAlignment="1">
      <alignment horizontal="left" indent="1"/>
    </xf>
    <xf numFmtId="4" fontId="6" fillId="0" borderId="0" xfId="0" applyNumberFormat="1" applyFont="1" applyFill="1" applyBorder="1" applyAlignment="1">
      <alignment horizontal="left" indent="1"/>
    </xf>
    <xf numFmtId="0" fontId="7" fillId="0" borderId="3" xfId="0" applyFont="1" applyFill="1" applyBorder="1" applyAlignment="1">
      <alignment horizontal="left" indent="1"/>
    </xf>
    <xf numFmtId="2" fontId="5" fillId="0" borderId="2" xfId="0" applyNumberFormat="1" applyFont="1" applyFill="1" applyBorder="1" applyAlignment="1">
      <alignment horizontal="center"/>
    </xf>
    <xf numFmtId="4" fontId="4" fillId="0" borderId="0" xfId="0" applyNumberFormat="1" applyFont="1" applyFill="1" applyAlignment="1"/>
    <xf numFmtId="166" fontId="5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10" fontId="6" fillId="0" borderId="0" xfId="0" applyNumberFormat="1" applyFont="1" applyFill="1" applyAlignment="1"/>
    <xf numFmtId="10" fontId="5" fillId="0" borderId="0" xfId="0" applyNumberFormat="1" applyFont="1" applyFill="1" applyAlignment="1"/>
    <xf numFmtId="0" fontId="5" fillId="0" borderId="1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left" indent="1"/>
    </xf>
    <xf numFmtId="0" fontId="6" fillId="0" borderId="0" xfId="8" applyFont="1" applyFill="1" applyBorder="1" applyAlignment="1"/>
    <xf numFmtId="4" fontId="4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4" fillId="0" borderId="3" xfId="0" applyFont="1" applyFill="1" applyBorder="1" applyAlignment="1">
      <alignment horizontal="left" indent="1"/>
    </xf>
    <xf numFmtId="4" fontId="5" fillId="0" borderId="11" xfId="0" applyNumberFormat="1" applyFont="1" applyFill="1" applyBorder="1" applyAlignment="1">
      <alignment horizontal="center"/>
    </xf>
    <xf numFmtId="0" fontId="16" fillId="0" borderId="0" xfId="0" applyFont="1" applyFill="1" applyBorder="1" applyAlignment="1"/>
    <xf numFmtId="0" fontId="5" fillId="0" borderId="11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indent="1"/>
    </xf>
    <xf numFmtId="4" fontId="5" fillId="0" borderId="3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4" fontId="5" fillId="0" borderId="11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4" fontId="5" fillId="0" borderId="2" xfId="0" quotePrefix="1" applyNumberFormat="1" applyFont="1" applyFill="1" applyBorder="1" applyAlignment="1">
      <alignment horizontal="center"/>
    </xf>
    <xf numFmtId="4" fontId="5" fillId="0" borderId="2" xfId="3" quotePrefix="1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/>
    <xf numFmtId="43" fontId="5" fillId="0" borderId="2" xfId="4" applyFont="1" applyFill="1" applyBorder="1" applyAlignment="1"/>
    <xf numFmtId="43" fontId="4" fillId="0" borderId="2" xfId="4" applyFont="1" applyFill="1" applyBorder="1" applyAlignment="1"/>
    <xf numFmtId="43" fontId="5" fillId="0" borderId="8" xfId="4" applyFont="1" applyFill="1" applyBorder="1" applyAlignment="1"/>
    <xf numFmtId="43" fontId="4" fillId="0" borderId="7" xfId="4" applyFont="1" applyFill="1" applyBorder="1" applyAlignment="1"/>
    <xf numFmtId="43" fontId="5" fillId="0" borderId="7" xfId="4" applyFont="1" applyFill="1" applyBorder="1" applyAlignment="1"/>
    <xf numFmtId="43" fontId="6" fillId="0" borderId="2" xfId="4" applyFont="1" applyFill="1" applyBorder="1" applyAlignment="1"/>
    <xf numFmtId="3" fontId="5" fillId="0" borderId="11" xfId="0" applyNumberFormat="1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8" fillId="0" borderId="2" xfId="0" applyNumberFormat="1" applyFont="1" applyFill="1" applyBorder="1" applyAlignment="1"/>
    <xf numFmtId="166" fontId="5" fillId="0" borderId="2" xfId="0" applyNumberFormat="1" applyFont="1" applyFill="1" applyBorder="1"/>
    <xf numFmtId="166" fontId="5" fillId="0" borderId="2" xfId="3" quotePrefix="1" applyNumberFormat="1" applyFont="1" applyFill="1" applyBorder="1" applyAlignment="1">
      <alignment horizontal="center"/>
    </xf>
    <xf numFmtId="166" fontId="5" fillId="0" borderId="2" xfId="3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4" fillId="0" borderId="2" xfId="4" applyNumberFormat="1" applyFont="1" applyFill="1" applyBorder="1" applyAlignment="1">
      <alignment horizontal="right" vertical="center"/>
    </xf>
    <xf numFmtId="4" fontId="5" fillId="0" borderId="2" xfId="4" applyNumberFormat="1" applyFont="1" applyFill="1" applyBorder="1" applyAlignment="1">
      <alignment horizontal="right"/>
    </xf>
    <xf numFmtId="4" fontId="5" fillId="0" borderId="8" xfId="4" applyNumberFormat="1" applyFont="1" applyFill="1" applyBorder="1" applyAlignment="1">
      <alignment horizontal="right"/>
    </xf>
    <xf numFmtId="4" fontId="5" fillId="0" borderId="9" xfId="4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/>
    <xf numFmtId="4" fontId="6" fillId="0" borderId="2" xfId="4" applyNumberFormat="1" applyFont="1" applyFill="1" applyBorder="1" applyAlignment="1">
      <alignment horizontal="right"/>
    </xf>
    <xf numFmtId="4" fontId="5" fillId="0" borderId="0" xfId="4" applyNumberFormat="1" applyFont="1" applyFill="1" applyBorder="1" applyAlignment="1">
      <alignment horizontal="right"/>
    </xf>
    <xf numFmtId="4" fontId="5" fillId="0" borderId="0" xfId="4" applyNumberFormat="1" applyFont="1" applyFill="1" applyAlignment="1">
      <alignment horizontal="right"/>
    </xf>
    <xf numFmtId="0" fontId="20" fillId="0" borderId="0" xfId="0" applyFont="1" applyFill="1" applyBorder="1" applyAlignment="1">
      <alignment vertical="center"/>
    </xf>
    <xf numFmtId="4" fontId="5" fillId="0" borderId="2" xfId="4" applyNumberFormat="1" applyFont="1" applyFill="1" applyBorder="1" applyAlignment="1">
      <alignment horizontal="center"/>
    </xf>
    <xf numFmtId="4" fontId="5" fillId="0" borderId="2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4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3" fontId="4" fillId="4" borderId="1" xfId="12" applyNumberFormat="1" applyFont="1" applyFill="1" applyBorder="1" applyAlignment="1">
      <alignment horizontal="center" vertical="center"/>
    </xf>
    <xf numFmtId="3" fontId="4" fillId="4" borderId="1" xfId="1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2" xfId="15" applyFont="1" applyFill="1" applyBorder="1" applyAlignment="1">
      <alignment horizontal="center" vertical="center"/>
    </xf>
    <xf numFmtId="167" fontId="18" fillId="0" borderId="2" xfId="16" applyNumberFormat="1" applyFont="1" applyFill="1" applyBorder="1" applyAlignment="1">
      <alignment horizontal="right" vertical="center"/>
    </xf>
    <xf numFmtId="0" fontId="23" fillId="0" borderId="2" xfId="15" applyFont="1" applyFill="1" applyBorder="1" applyAlignment="1">
      <alignment horizontal="center" vertical="center"/>
    </xf>
    <xf numFmtId="167" fontId="23" fillId="0" borderId="2" xfId="16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18" fillId="0" borderId="0" xfId="15" applyFont="1" applyFill="1" applyBorder="1" applyAlignment="1">
      <alignment horizontal="center" vertical="center"/>
    </xf>
    <xf numFmtId="0" fontId="23" fillId="0" borderId="0" xfId="15" applyFont="1" applyFill="1" applyBorder="1" applyAlignment="1">
      <alignment horizontal="center" vertical="center"/>
    </xf>
    <xf numFmtId="0" fontId="28" fillId="0" borderId="0" xfId="15" applyFont="1" applyFill="1" applyBorder="1" applyAlignment="1">
      <alignment horizontal="center" vertical="center"/>
    </xf>
    <xf numFmtId="0" fontId="18" fillId="0" borderId="2" xfId="15" applyFont="1" applyBorder="1" applyAlignment="1">
      <alignment horizontal="center" vertical="center"/>
    </xf>
    <xf numFmtId="0" fontId="18" fillId="0" borderId="0" xfId="15" applyFont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2" xfId="15" applyFont="1" applyFill="1" applyBorder="1" applyAlignment="1">
      <alignment horizontal="center" vertical="center"/>
    </xf>
    <xf numFmtId="0" fontId="17" fillId="0" borderId="2" xfId="15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indent="1"/>
    </xf>
    <xf numFmtId="0" fontId="2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23" fillId="0" borderId="0" xfId="15" applyFont="1" applyBorder="1" applyAlignment="1">
      <alignment horizontal="center" vertical="center"/>
    </xf>
    <xf numFmtId="0" fontId="22" fillId="0" borderId="0" xfId="15" applyBorder="1" applyAlignment="1">
      <alignment horizontal="center" vertical="center"/>
    </xf>
    <xf numFmtId="0" fontId="23" fillId="0" borderId="0" xfId="15" applyFont="1" applyBorder="1" applyAlignment="1">
      <alignment horizontal="left" vertical="center"/>
    </xf>
    <xf numFmtId="167" fontId="18" fillId="0" borderId="0" xfId="16" applyNumberFormat="1" applyFont="1" applyBorder="1" applyAlignment="1">
      <alignment horizontal="right" vertical="center"/>
    </xf>
    <xf numFmtId="43" fontId="18" fillId="0" borderId="0" xfId="16" applyFont="1" applyBorder="1" applyAlignment="1">
      <alignment horizontal="right" vertical="center"/>
    </xf>
    <xf numFmtId="0" fontId="18" fillId="0" borderId="0" xfId="15" applyFont="1" applyBorder="1" applyAlignment="1">
      <alignment horizontal="left" vertical="center"/>
    </xf>
    <xf numFmtId="0" fontId="25" fillId="0" borderId="0" xfId="15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8" fillId="0" borderId="0" xfId="15" applyFont="1" applyBorder="1" applyAlignment="1">
      <alignment horizontal="left" vertical="center" wrapText="1"/>
    </xf>
    <xf numFmtId="0" fontId="23" fillId="0" borderId="0" xfId="15" applyFont="1" applyBorder="1" applyAlignment="1">
      <alignment horizontal="left" vertical="center" wrapText="1"/>
    </xf>
    <xf numFmtId="0" fontId="23" fillId="0" borderId="0" xfId="15" applyFont="1" applyFill="1" applyBorder="1" applyAlignment="1">
      <alignment horizontal="left" vertical="center" wrapText="1"/>
    </xf>
    <xf numFmtId="0" fontId="22" fillId="0" borderId="0" xfId="15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0" borderId="0" xfId="15" applyFont="1" applyFill="1" applyBorder="1" applyAlignment="1">
      <alignment horizontal="left" vertical="center" wrapText="1"/>
    </xf>
    <xf numFmtId="0" fontId="18" fillId="0" borderId="0" xfId="15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23" fillId="0" borderId="0" xfId="15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27" fillId="0" borderId="0" xfId="15" applyFont="1" applyFill="1" applyBorder="1" applyAlignment="1">
      <alignment horizontal="left" vertical="center" wrapText="1"/>
    </xf>
    <xf numFmtId="0" fontId="26" fillId="0" borderId="0" xfId="15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15" applyFont="1" applyBorder="1" applyAlignment="1">
      <alignment horizontal="center" vertical="center"/>
    </xf>
    <xf numFmtId="167" fontId="30" fillId="0" borderId="0" xfId="16" applyNumberFormat="1" applyFont="1" applyBorder="1" applyAlignment="1">
      <alignment horizontal="right" vertical="center"/>
    </xf>
    <xf numFmtId="43" fontId="30" fillId="0" borderId="0" xfId="16" applyFont="1" applyBorder="1" applyAlignment="1">
      <alignment horizontal="right" vertical="center"/>
    </xf>
    <xf numFmtId="0" fontId="21" fillId="3" borderId="8" xfId="0" applyFont="1" applyFill="1" applyBorder="1" applyAlignment="1">
      <alignment horizontal="center" vertical="center"/>
    </xf>
    <xf numFmtId="0" fontId="23" fillId="0" borderId="2" xfId="15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3" fillId="0" borderId="3" xfId="15" applyFont="1" applyBorder="1" applyAlignment="1">
      <alignment horizontal="left" vertical="center"/>
    </xf>
    <xf numFmtId="0" fontId="23" fillId="0" borderId="11" xfId="15" applyFont="1" applyBorder="1" applyAlignment="1">
      <alignment horizontal="left" vertical="center"/>
    </xf>
    <xf numFmtId="0" fontId="18" fillId="0" borderId="11" xfId="15" applyFont="1" applyBorder="1" applyAlignment="1">
      <alignment horizontal="left" vertical="center"/>
    </xf>
    <xf numFmtId="0" fontId="24" fillId="0" borderId="3" xfId="15" applyFont="1" applyBorder="1" applyAlignment="1">
      <alignment horizontal="left" vertical="center"/>
    </xf>
    <xf numFmtId="0" fontId="25" fillId="0" borderId="11" xfId="15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8" fillId="0" borderId="11" xfId="15" applyFont="1" applyBorder="1" applyAlignment="1">
      <alignment horizontal="left" vertical="center" wrapText="1"/>
    </xf>
    <xf numFmtId="0" fontId="18" fillId="0" borderId="3" xfId="15" applyFont="1" applyBorder="1" applyAlignment="1">
      <alignment horizontal="left" vertical="center"/>
    </xf>
    <xf numFmtId="0" fontId="23" fillId="0" borderId="11" xfId="15" applyFont="1" applyBorder="1" applyAlignment="1">
      <alignment horizontal="left" vertical="center" wrapText="1"/>
    </xf>
    <xf numFmtId="0" fontId="23" fillId="0" borderId="11" xfId="15" applyFont="1" applyFill="1" applyBorder="1" applyAlignment="1">
      <alignment horizontal="left" vertical="center" wrapText="1"/>
    </xf>
    <xf numFmtId="0" fontId="23" fillId="0" borderId="3" xfId="15" applyFont="1" applyFill="1" applyBorder="1" applyAlignment="1">
      <alignment horizontal="left" vertical="center" wrapText="1"/>
    </xf>
    <xf numFmtId="0" fontId="18" fillId="0" borderId="11" xfId="15" applyFont="1" applyFill="1" applyBorder="1" applyAlignment="1">
      <alignment horizontal="left" vertical="center" wrapText="1"/>
    </xf>
    <xf numFmtId="0" fontId="18" fillId="0" borderId="11" xfId="15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3" xfId="15" applyFont="1" applyFill="1" applyBorder="1" applyAlignment="1">
      <alignment horizontal="left" vertical="center"/>
    </xf>
    <xf numFmtId="0" fontId="23" fillId="0" borderId="11" xfId="15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/>
    </xf>
    <xf numFmtId="0" fontId="27" fillId="0" borderId="3" xfId="15" applyFont="1" applyFill="1" applyBorder="1" applyAlignment="1">
      <alignment horizontal="left" vertical="center" wrapText="1"/>
    </xf>
    <xf numFmtId="0" fontId="27" fillId="0" borderId="11" xfId="15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/>
    </xf>
    <xf numFmtId="0" fontId="26" fillId="0" borderId="11" xfId="15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3" fontId="12" fillId="3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5" fillId="0" borderId="2" xfId="3" quotePrefix="1" applyNumberFormat="1" applyFont="1" applyFill="1" applyBorder="1" applyAlignment="1">
      <alignment horizontal="center" vertical="center"/>
    </xf>
    <xf numFmtId="3" fontId="29" fillId="0" borderId="2" xfId="0" applyNumberFormat="1" applyFont="1" applyFill="1" applyBorder="1" applyAlignment="1">
      <alignment horizontal="center" vertical="center"/>
    </xf>
    <xf numFmtId="3" fontId="12" fillId="3" borderId="8" xfId="12" applyNumberFormat="1" applyFont="1" applyFill="1" applyBorder="1" applyAlignment="1">
      <alignment horizontal="center" vertical="center"/>
    </xf>
    <xf numFmtId="167" fontId="23" fillId="0" borderId="2" xfId="16" applyNumberFormat="1" applyFont="1" applyBorder="1" applyAlignment="1">
      <alignment horizontal="right" vertical="center"/>
    </xf>
    <xf numFmtId="167" fontId="18" fillId="0" borderId="2" xfId="16" applyNumberFormat="1" applyFont="1" applyBorder="1" applyAlignment="1">
      <alignment horizontal="right" vertical="center"/>
    </xf>
    <xf numFmtId="0" fontId="23" fillId="0" borderId="2" xfId="15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center" vertical="center"/>
    </xf>
    <xf numFmtId="43" fontId="23" fillId="0" borderId="2" xfId="16" applyFont="1" applyBorder="1" applyAlignment="1">
      <alignment horizontal="right" vertical="center"/>
    </xf>
    <xf numFmtId="43" fontId="18" fillId="0" borderId="2" xfId="16" applyFont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43" fontId="6" fillId="0" borderId="2" xfId="4" applyFont="1" applyFill="1" applyBorder="1" applyAlignment="1">
      <alignment horizontal="right" vertical="center"/>
    </xf>
    <xf numFmtId="43" fontId="5" fillId="0" borderId="2" xfId="4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right" vertical="center"/>
    </xf>
    <xf numFmtId="4" fontId="6" fillId="0" borderId="2" xfId="4" applyNumberFormat="1" applyFont="1" applyFill="1" applyBorder="1" applyAlignment="1">
      <alignment horizontal="center"/>
    </xf>
    <xf numFmtId="0" fontId="18" fillId="0" borderId="1" xfId="15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/>
    <xf numFmtId="0" fontId="33" fillId="0" borderId="0" xfId="15" applyFont="1" applyBorder="1" applyAlignment="1">
      <alignment horizontal="center" vertical="center"/>
    </xf>
    <xf numFmtId="0" fontId="31" fillId="0" borderId="0" xfId="0" applyFont="1" applyFill="1" applyAlignment="1"/>
    <xf numFmtId="0" fontId="32" fillId="0" borderId="0" xfId="15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33" fillId="0" borderId="3" xfId="15" applyFont="1" applyFill="1" applyBorder="1" applyAlignment="1">
      <alignment horizontal="center" vertical="center"/>
    </xf>
    <xf numFmtId="0" fontId="6" fillId="0" borderId="13" xfId="0" applyFont="1" applyFill="1" applyBorder="1" applyAlignment="1"/>
    <xf numFmtId="0" fontId="5" fillId="0" borderId="13" xfId="0" applyFont="1" applyFill="1" applyBorder="1" applyAlignment="1"/>
    <xf numFmtId="4" fontId="5" fillId="0" borderId="8" xfId="0" applyNumberFormat="1" applyFont="1" applyFill="1" applyBorder="1" applyAlignment="1">
      <alignment horizontal="center"/>
    </xf>
    <xf numFmtId="43" fontId="4" fillId="0" borderId="8" xfId="4" applyFont="1" applyFill="1" applyBorder="1" applyAlignment="1"/>
    <xf numFmtId="4" fontId="5" fillId="0" borderId="15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indent="1"/>
    </xf>
    <xf numFmtId="0" fontId="6" fillId="0" borderId="10" xfId="0" applyFont="1" applyFill="1" applyBorder="1" applyAlignment="1"/>
    <xf numFmtId="0" fontId="4" fillId="0" borderId="10" xfId="0" applyFont="1" applyFill="1" applyBorder="1" applyAlignment="1"/>
    <xf numFmtId="4" fontId="4" fillId="0" borderId="7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left" indent="1"/>
    </xf>
    <xf numFmtId="4" fontId="6" fillId="0" borderId="8" xfId="0" applyNumberFormat="1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indent="1"/>
    </xf>
    <xf numFmtId="0" fontId="5" fillId="0" borderId="9" xfId="0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left" indent="1"/>
    </xf>
    <xf numFmtId="0" fontId="6" fillId="0" borderId="16" xfId="0" applyFont="1" applyFill="1" applyBorder="1" applyAlignment="1"/>
    <xf numFmtId="0" fontId="5" fillId="0" borderId="16" xfId="0" applyFont="1" applyFill="1" applyBorder="1" applyAlignment="1"/>
    <xf numFmtId="3" fontId="5" fillId="0" borderId="9" xfId="0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166" fontId="5" fillId="0" borderId="9" xfId="0" applyNumberFormat="1" applyFont="1" applyFill="1" applyBorder="1" applyAlignment="1">
      <alignment horizontal="center"/>
    </xf>
    <xf numFmtId="43" fontId="5" fillId="0" borderId="9" xfId="4" applyFont="1" applyFill="1" applyBorder="1" applyAlignment="1"/>
    <xf numFmtId="0" fontId="5" fillId="0" borderId="16" xfId="0" applyFont="1" applyFill="1" applyBorder="1" applyAlignment="1">
      <alignment horizontal="left" indent="1"/>
    </xf>
    <xf numFmtId="4" fontId="7" fillId="0" borderId="9" xfId="0" applyNumberFormat="1" applyFont="1" applyFill="1" applyBorder="1" applyAlignment="1">
      <alignment horizontal="center"/>
    </xf>
    <xf numFmtId="4" fontId="6" fillId="0" borderId="9" xfId="4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18" fillId="0" borderId="8" xfId="15" applyFont="1" applyFill="1" applyBorder="1" applyAlignment="1">
      <alignment horizontal="center" vertical="center"/>
    </xf>
    <xf numFmtId="167" fontId="18" fillId="0" borderId="8" xfId="16" applyNumberFormat="1" applyFont="1" applyFill="1" applyBorder="1" applyAlignment="1">
      <alignment horizontal="right" vertical="center"/>
    </xf>
    <xf numFmtId="0" fontId="23" fillId="0" borderId="8" xfId="15" applyFont="1" applyFill="1" applyBorder="1" applyAlignment="1">
      <alignment horizontal="center" vertical="center"/>
    </xf>
    <xf numFmtId="0" fontId="23" fillId="0" borderId="13" xfId="15" applyFont="1" applyFill="1" applyBorder="1" applyAlignment="1">
      <alignment horizontal="left" vertical="center"/>
    </xf>
    <xf numFmtId="0" fontId="23" fillId="0" borderId="14" xfId="15" applyFont="1" applyFill="1" applyBorder="1" applyAlignment="1">
      <alignment horizontal="left" vertical="center"/>
    </xf>
    <xf numFmtId="0" fontId="23" fillId="0" borderId="8" xfId="15" applyFont="1" applyFill="1" applyBorder="1" applyAlignment="1">
      <alignment horizontal="right" vertical="center"/>
    </xf>
    <xf numFmtId="43" fontId="4" fillId="0" borderId="8" xfId="4" applyFont="1" applyFill="1" applyBorder="1" applyAlignment="1">
      <alignment vertical="center"/>
    </xf>
    <xf numFmtId="0" fontId="18" fillId="0" borderId="9" xfId="15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 applyAlignment="1">
      <alignment horizontal="left" vertical="center"/>
    </xf>
    <xf numFmtId="4" fontId="6" fillId="0" borderId="18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right" vertical="center"/>
    </xf>
    <xf numFmtId="168" fontId="5" fillId="0" borderId="2" xfId="4" applyNumberFormat="1" applyFont="1" applyFill="1" applyBorder="1" applyAlignment="1"/>
    <xf numFmtId="0" fontId="5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 indent="1"/>
    </xf>
    <xf numFmtId="0" fontId="6" fillId="5" borderId="13" xfId="0" applyFont="1" applyFill="1" applyBorder="1" applyAlignment="1"/>
    <xf numFmtId="0" fontId="5" fillId="5" borderId="13" xfId="0" applyFont="1" applyFill="1" applyBorder="1" applyAlignment="1"/>
    <xf numFmtId="4" fontId="4" fillId="5" borderId="8" xfId="0" applyNumberFormat="1" applyFont="1" applyFill="1" applyBorder="1" applyAlignment="1">
      <alignment horizontal="center"/>
    </xf>
    <xf numFmtId="4" fontId="5" fillId="5" borderId="8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indent="1"/>
    </xf>
    <xf numFmtId="0" fontId="6" fillId="6" borderId="13" xfId="0" applyFont="1" applyFill="1" applyBorder="1" applyAlignment="1"/>
    <xf numFmtId="0" fontId="5" fillId="6" borderId="13" xfId="0" applyFont="1" applyFill="1" applyBorder="1" applyAlignment="1"/>
    <xf numFmtId="4" fontId="4" fillId="6" borderId="8" xfId="0" applyNumberFormat="1" applyFont="1" applyFill="1" applyBorder="1" applyAlignment="1">
      <alignment horizontal="center"/>
    </xf>
    <xf numFmtId="4" fontId="5" fillId="6" borderId="8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66" fontId="5" fillId="6" borderId="8" xfId="0" applyNumberFormat="1" applyFont="1" applyFill="1" applyBorder="1" applyAlignment="1">
      <alignment horizontal="center"/>
    </xf>
    <xf numFmtId="4" fontId="4" fillId="6" borderId="8" xfId="4" applyNumberFormat="1" applyFont="1" applyFill="1" applyBorder="1" applyAlignment="1">
      <alignment horizontal="right"/>
    </xf>
    <xf numFmtId="0" fontId="4" fillId="6" borderId="13" xfId="0" applyFont="1" applyFill="1" applyBorder="1" applyAlignment="1"/>
    <xf numFmtId="3" fontId="4" fillId="6" borderId="1" xfId="4" applyNumberFormat="1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 indent="1"/>
    </xf>
    <xf numFmtId="0" fontId="5" fillId="6" borderId="1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wrapText="1"/>
    </xf>
    <xf numFmtId="0" fontId="38" fillId="0" borderId="2" xfId="0" applyFont="1" applyFill="1" applyBorder="1" applyAlignment="1">
      <alignment horizontal="center"/>
    </xf>
    <xf numFmtId="169" fontId="38" fillId="0" borderId="2" xfId="2" applyNumberFormat="1" applyFont="1" applyFill="1" applyBorder="1"/>
    <xf numFmtId="165" fontId="1" fillId="0" borderId="2" xfId="2" applyNumberFormat="1" applyFont="1" applyFill="1" applyBorder="1"/>
    <xf numFmtId="0" fontId="38" fillId="0" borderId="2" xfId="0" applyFont="1" applyFill="1" applyBorder="1" applyAlignment="1">
      <alignment wrapText="1"/>
    </xf>
    <xf numFmtId="169" fontId="1" fillId="0" borderId="2" xfId="0" applyNumberFormat="1" applyFont="1" applyFill="1" applyBorder="1"/>
    <xf numFmtId="0" fontId="37" fillId="0" borderId="2" xfId="0" applyFont="1" applyFill="1" applyBorder="1" applyAlignment="1">
      <alignment wrapText="1"/>
    </xf>
    <xf numFmtId="2" fontId="1" fillId="0" borderId="2" xfId="0" applyNumberFormat="1" applyFont="1" applyFill="1" applyBorder="1"/>
    <xf numFmtId="0" fontId="39" fillId="0" borderId="2" xfId="0" applyFont="1" applyFill="1" applyBorder="1" applyAlignment="1">
      <alignment wrapText="1"/>
    </xf>
    <xf numFmtId="170" fontId="1" fillId="0" borderId="2" xfId="2" applyNumberFormat="1" applyFont="1" applyFill="1" applyBorder="1" applyProtection="1">
      <protection locked="0"/>
    </xf>
    <xf numFmtId="170" fontId="1" fillId="0" borderId="2" xfId="2" applyNumberFormat="1" applyFont="1" applyFill="1" applyBorder="1"/>
    <xf numFmtId="0" fontId="1" fillId="0" borderId="2" xfId="0" applyFont="1" applyFill="1" applyBorder="1"/>
    <xf numFmtId="169" fontId="1" fillId="0" borderId="2" xfId="0" quotePrefix="1" applyNumberFormat="1" applyFont="1" applyFill="1" applyBorder="1"/>
    <xf numFmtId="0" fontId="36" fillId="0" borderId="2" xfId="0" applyFont="1" applyFill="1" applyBorder="1"/>
    <xf numFmtId="0" fontId="37" fillId="0" borderId="2" xfId="0" applyFont="1" applyFill="1" applyBorder="1" applyAlignment="1">
      <alignment horizontal="left"/>
    </xf>
    <xf numFmtId="0" fontId="37" fillId="0" borderId="2" xfId="0" applyFont="1" applyFill="1" applyBorder="1" applyAlignment="1">
      <alignment horizontal="center"/>
    </xf>
    <xf numFmtId="169" fontId="37" fillId="0" borderId="2" xfId="2" applyNumberFormat="1" applyFont="1" applyFill="1" applyBorder="1"/>
    <xf numFmtId="165" fontId="36" fillId="0" borderId="2" xfId="2" applyNumberFormat="1" applyFont="1" applyFill="1" applyBorder="1"/>
    <xf numFmtId="0" fontId="36" fillId="6" borderId="1" xfId="0" applyFont="1" applyFill="1" applyBorder="1"/>
    <xf numFmtId="0" fontId="37" fillId="6" borderId="1" xfId="0" applyFont="1" applyFill="1" applyBorder="1" applyAlignment="1">
      <alignment horizontal="left"/>
    </xf>
    <xf numFmtId="0" fontId="37" fillId="6" borderId="1" xfId="0" applyFont="1" applyFill="1" applyBorder="1" applyAlignment="1">
      <alignment horizontal="center"/>
    </xf>
    <xf numFmtId="169" fontId="37" fillId="6" borderId="1" xfId="2" applyNumberFormat="1" applyFont="1" applyFill="1" applyBorder="1"/>
    <xf numFmtId="165" fontId="36" fillId="6" borderId="1" xfId="2" applyNumberFormat="1" applyFont="1" applyFill="1" applyBorder="1"/>
    <xf numFmtId="170" fontId="1" fillId="6" borderId="1" xfId="2" applyNumberFormat="1" applyFont="1" applyFill="1" applyBorder="1"/>
    <xf numFmtId="0" fontId="40" fillId="0" borderId="2" xfId="0" applyFont="1" applyFill="1" applyBorder="1" applyAlignment="1">
      <alignment wrapText="1"/>
    </xf>
    <xf numFmtId="0" fontId="38" fillId="0" borderId="2" xfId="0" applyFont="1" applyFill="1" applyBorder="1"/>
    <xf numFmtId="2" fontId="1" fillId="0" borderId="3" xfId="0" applyNumberFormat="1" applyFont="1" applyFill="1" applyBorder="1"/>
    <xf numFmtId="169" fontId="38" fillId="0" borderId="0" xfId="2" applyNumberFormat="1" applyFont="1" applyFill="1" applyBorder="1"/>
    <xf numFmtId="0" fontId="1" fillId="0" borderId="3" xfId="0" applyFont="1" applyFill="1" applyBorder="1"/>
    <xf numFmtId="169" fontId="38" fillId="0" borderId="2" xfId="2" applyNumberFormat="1" applyFont="1" applyFill="1" applyBorder="1" applyAlignment="1">
      <alignment horizontal="right"/>
    </xf>
    <xf numFmtId="0" fontId="1" fillId="6" borderId="1" xfId="0" applyFont="1" applyFill="1" applyBorder="1"/>
    <xf numFmtId="0" fontId="35" fillId="0" borderId="2" xfId="0" applyFont="1" applyFill="1" applyBorder="1" applyAlignment="1">
      <alignment horizontal="left"/>
    </xf>
    <xf numFmtId="0" fontId="38" fillId="0" borderId="2" xfId="0" applyFont="1" applyFill="1" applyBorder="1" applyAlignment="1">
      <alignment horizontal="left" wrapText="1"/>
    </xf>
    <xf numFmtId="0" fontId="37" fillId="6" borderId="2" xfId="0" applyFont="1" applyFill="1" applyBorder="1" applyAlignment="1">
      <alignment horizontal="left" wrapText="1"/>
    </xf>
    <xf numFmtId="0" fontId="38" fillId="6" borderId="2" xfId="0" applyFont="1" applyFill="1" applyBorder="1" applyAlignment="1">
      <alignment horizontal="center"/>
    </xf>
    <xf numFmtId="169" fontId="38" fillId="6" borderId="0" xfId="2" applyNumberFormat="1" applyFont="1" applyFill="1" applyBorder="1"/>
    <xf numFmtId="170" fontId="1" fillId="6" borderId="2" xfId="2" applyNumberFormat="1" applyFont="1" applyFill="1" applyBorder="1"/>
    <xf numFmtId="165" fontId="36" fillId="6" borderId="2" xfId="2" applyNumberFormat="1" applyFont="1" applyFill="1" applyBorder="1"/>
    <xf numFmtId="0" fontId="37" fillId="6" borderId="2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4" fontId="4" fillId="5" borderId="8" xfId="4" applyNumberFormat="1" applyFont="1" applyFill="1" applyBorder="1" applyAlignment="1">
      <alignment horizontal="right"/>
    </xf>
    <xf numFmtId="4" fontId="6" fillId="5" borderId="0" xfId="0" applyNumberFormat="1" applyFont="1" applyFill="1" applyBorder="1" applyAlignment="1">
      <alignment horizontal="left" indent="1"/>
    </xf>
    <xf numFmtId="0" fontId="6" fillId="5" borderId="0" xfId="0" applyFont="1" applyFill="1" applyBorder="1" applyAlignment="1"/>
    <xf numFmtId="0" fontId="5" fillId="5" borderId="0" xfId="0" applyFont="1" applyFill="1" applyBorder="1" applyAlignment="1"/>
    <xf numFmtId="3" fontId="5" fillId="5" borderId="2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" fontId="5" fillId="5" borderId="1" xfId="3" quotePrefix="1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4" fillId="5" borderId="1" xfId="4" applyNumberFormat="1" applyFont="1" applyFill="1" applyBorder="1" applyAlignment="1">
      <alignment horizontal="right" vertical="center"/>
    </xf>
    <xf numFmtId="0" fontId="4" fillId="5" borderId="13" xfId="0" applyFont="1" applyFill="1" applyBorder="1" applyAlignment="1"/>
    <xf numFmtId="4" fontId="5" fillId="5" borderId="14" xfId="0" applyNumberFormat="1" applyFont="1" applyFill="1" applyBorder="1" applyAlignment="1">
      <alignment horizontal="center"/>
    </xf>
    <xf numFmtId="43" fontId="4" fillId="5" borderId="8" xfId="4" applyFont="1" applyFill="1" applyBorder="1" applyAlignment="1"/>
    <xf numFmtId="4" fontId="4" fillId="5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43" fontId="4" fillId="5" borderId="1" xfId="4" applyFont="1" applyFill="1" applyBorder="1" applyAlignment="1"/>
    <xf numFmtId="43" fontId="4" fillId="5" borderId="2" xfId="4" applyFont="1" applyFill="1" applyBorder="1" applyAlignment="1"/>
    <xf numFmtId="1" fontId="42" fillId="8" borderId="1" xfId="0" applyNumberFormat="1" applyFont="1" applyFill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0" fontId="44" fillId="0" borderId="1" xfId="0" applyFont="1" applyBorder="1" applyAlignment="1">
      <alignment horizontal="left" vertical="center" wrapText="1"/>
    </xf>
    <xf numFmtId="1" fontId="43" fillId="0" borderId="8" xfId="22" applyNumberFormat="1" applyFont="1" applyBorder="1" applyAlignment="1">
      <alignment horizontal="center"/>
    </xf>
    <xf numFmtId="0" fontId="45" fillId="0" borderId="8" xfId="0" applyFont="1" applyBorder="1" applyAlignment="1">
      <alignment horizontal="left" vertical="center" wrapText="1"/>
    </xf>
    <xf numFmtId="43" fontId="43" fillId="0" borderId="8" xfId="22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3" fontId="43" fillId="0" borderId="2" xfId="22" applyFont="1" applyBorder="1" applyAlignment="1">
      <alignment horizontal="center" vertical="center"/>
    </xf>
    <xf numFmtId="1" fontId="43" fillId="0" borderId="1" xfId="22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wrapText="1"/>
    </xf>
    <xf numFmtId="167" fontId="47" fillId="0" borderId="1" xfId="22" applyNumberFormat="1" applyFont="1" applyBorder="1" applyAlignment="1">
      <alignment horizontal="center" vertical="center"/>
    </xf>
    <xf numFmtId="43" fontId="0" fillId="0" borderId="0" xfId="21" applyFont="1"/>
    <xf numFmtId="0" fontId="6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3" fillId="0" borderId="2" xfId="1" applyNumberFormat="1" applyFont="1" applyFill="1" applyBorder="1" applyAlignment="1" applyProtection="1">
      <alignment horizontal="center" vertical="center"/>
    </xf>
    <xf numFmtId="0" fontId="48" fillId="0" borderId="11" xfId="8" applyFont="1" applyFill="1" applyBorder="1" applyAlignment="1" applyProtection="1">
      <alignment horizontal="center" vertical="center"/>
    </xf>
    <xf numFmtId="4" fontId="48" fillId="0" borderId="0" xfId="23" applyNumberFormat="1" applyFont="1" applyFill="1" applyBorder="1" applyAlignment="1" applyProtection="1">
      <alignment horizontal="center" vertical="center"/>
      <protection locked="0"/>
    </xf>
    <xf numFmtId="4" fontId="48" fillId="0" borderId="2" xfId="24" applyNumberFormat="1" applyFont="1" applyFill="1" applyBorder="1" applyAlignment="1" applyProtection="1">
      <alignment horizontal="right" vertical="center"/>
    </xf>
    <xf numFmtId="0" fontId="50" fillId="0" borderId="2" xfId="8" applyFont="1" applyFill="1" applyBorder="1" applyAlignment="1" applyProtection="1">
      <alignment horizontal="center" vertical="top"/>
    </xf>
    <xf numFmtId="0" fontId="50" fillId="0" borderId="0" xfId="8" applyFont="1" applyFill="1" applyBorder="1" applyAlignment="1" applyProtection="1">
      <alignment wrapText="1"/>
    </xf>
    <xf numFmtId="0" fontId="43" fillId="0" borderId="2" xfId="24" applyNumberFormat="1" applyFont="1" applyFill="1" applyBorder="1" applyAlignment="1" applyProtection="1">
      <alignment horizontal="center" vertical="center"/>
    </xf>
    <xf numFmtId="4" fontId="48" fillId="0" borderId="2" xfId="24" applyNumberFormat="1" applyFont="1" applyFill="1" applyBorder="1" applyAlignment="1" applyProtection="1">
      <alignment horizontal="center" vertical="center"/>
      <protection locked="0"/>
    </xf>
    <xf numFmtId="0" fontId="48" fillId="0" borderId="2" xfId="8" applyFont="1" applyFill="1" applyBorder="1" applyAlignment="1" applyProtection="1">
      <alignment horizontal="center" vertical="top"/>
    </xf>
    <xf numFmtId="38" fontId="48" fillId="0" borderId="2" xfId="1" applyNumberFormat="1" applyFont="1" applyFill="1" applyBorder="1" applyAlignment="1" applyProtection="1">
      <alignment horizontal="center" vertical="center"/>
    </xf>
    <xf numFmtId="0" fontId="48" fillId="0" borderId="0" xfId="8" applyFont="1" applyFill="1" applyBorder="1" applyAlignment="1" applyProtection="1">
      <alignment wrapText="1"/>
    </xf>
    <xf numFmtId="0" fontId="48" fillId="0" borderId="0" xfId="8" applyFont="1" applyFill="1" applyBorder="1" applyAlignment="1" applyProtection="1">
      <alignment vertical="center" wrapText="1"/>
    </xf>
    <xf numFmtId="0" fontId="50" fillId="0" borderId="19" xfId="8" applyFont="1" applyFill="1" applyBorder="1" applyAlignment="1" applyProtection="1">
      <alignment horizontal="center" vertical="top"/>
    </xf>
    <xf numFmtId="0" fontId="50" fillId="0" borderId="20" xfId="8" applyFont="1" applyFill="1" applyBorder="1" applyAlignment="1" applyProtection="1">
      <alignment horizontal="center" vertical="center" wrapText="1"/>
    </xf>
    <xf numFmtId="0" fontId="47" fillId="0" borderId="19" xfId="1" applyNumberFormat="1" applyFont="1" applyFill="1" applyBorder="1" applyAlignment="1" applyProtection="1">
      <alignment horizontal="center" vertical="center"/>
    </xf>
    <xf numFmtId="38" fontId="50" fillId="0" borderId="19" xfId="1" applyNumberFormat="1" applyFont="1" applyFill="1" applyBorder="1" applyAlignment="1" applyProtection="1">
      <alignment horizontal="center" vertical="center"/>
    </xf>
    <xf numFmtId="4" fontId="50" fillId="0" borderId="20" xfId="23" applyNumberFormat="1" applyFont="1" applyFill="1" applyBorder="1" applyAlignment="1" applyProtection="1">
      <alignment horizontal="center" vertical="center"/>
      <protection locked="0"/>
    </xf>
    <xf numFmtId="4" fontId="50" fillId="0" borderId="19" xfId="24" applyNumberFormat="1" applyFont="1" applyFill="1" applyBorder="1" applyAlignment="1" applyProtection="1">
      <alignment horizontal="right" vertical="center"/>
    </xf>
    <xf numFmtId="38" fontId="48" fillId="0" borderId="11" xfId="1" applyNumberFormat="1" applyFont="1" applyFill="1" applyBorder="1" applyAlignment="1" applyProtection="1">
      <alignment horizontal="center" vertical="center"/>
    </xf>
    <xf numFmtId="0" fontId="48" fillId="0" borderId="2" xfId="8" applyFont="1" applyFill="1" applyBorder="1" applyAlignment="1" applyProtection="1">
      <alignment horizontal="center" vertical="center"/>
    </xf>
    <xf numFmtId="0" fontId="43" fillId="0" borderId="2" xfId="1" quotePrefix="1" applyNumberFormat="1" applyFont="1" applyFill="1" applyBorder="1" applyAlignment="1" applyProtection="1">
      <alignment horizontal="center" vertical="center"/>
    </xf>
    <xf numFmtId="0" fontId="50" fillId="0" borderId="0" xfId="8" applyFont="1" applyFill="1" applyBorder="1" applyAlignment="1" applyProtection="1">
      <alignment horizontal="center" vertical="center" wrapText="1"/>
    </xf>
    <xf numFmtId="0" fontId="47" fillId="0" borderId="2" xfId="1" applyNumberFormat="1" applyFont="1" applyFill="1" applyBorder="1" applyAlignment="1" applyProtection="1">
      <alignment horizontal="center" vertical="center"/>
    </xf>
    <xf numFmtId="38" fontId="50" fillId="0" borderId="2" xfId="1" applyNumberFormat="1" applyFont="1" applyFill="1" applyBorder="1" applyAlignment="1" applyProtection="1">
      <alignment horizontal="center" vertical="center"/>
    </xf>
    <xf numFmtId="4" fontId="50" fillId="0" borderId="0" xfId="23" applyNumberFormat="1" applyFont="1" applyFill="1" applyBorder="1" applyAlignment="1" applyProtection="1">
      <alignment horizontal="center" vertical="center"/>
      <protection locked="0"/>
    </xf>
    <xf numFmtId="4" fontId="50" fillId="0" borderId="2" xfId="24" applyNumberFormat="1" applyFont="1" applyFill="1" applyBorder="1" applyAlignment="1" applyProtection="1">
      <alignment horizontal="right" vertical="center"/>
    </xf>
    <xf numFmtId="0" fontId="43" fillId="0" borderId="2" xfId="2" applyNumberFormat="1" applyFont="1" applyFill="1" applyBorder="1" applyAlignment="1" applyProtection="1">
      <alignment horizontal="center" vertical="center"/>
    </xf>
    <xf numFmtId="38" fontId="48" fillId="0" borderId="2" xfId="25" applyNumberFormat="1" applyFont="1" applyFill="1" applyBorder="1" applyAlignment="1" applyProtection="1">
      <alignment horizontal="center" vertical="center"/>
    </xf>
    <xf numFmtId="38" fontId="48" fillId="0" borderId="11" xfId="25" applyNumberFormat="1" applyFont="1" applyFill="1" applyBorder="1" applyAlignment="1" applyProtection="1">
      <alignment horizontal="center" vertical="center"/>
    </xf>
    <xf numFmtId="4" fontId="48" fillId="0" borderId="0" xfId="24" applyNumberFormat="1" applyFont="1" applyFill="1" applyBorder="1" applyAlignment="1" applyProtection="1">
      <alignment horizontal="center" vertical="center"/>
      <protection locked="0"/>
    </xf>
    <xf numFmtId="0" fontId="50" fillId="0" borderId="20" xfId="8" applyFont="1" applyFill="1" applyBorder="1" applyAlignment="1" applyProtection="1">
      <alignment horizontal="left" vertical="center" wrapText="1"/>
    </xf>
    <xf numFmtId="0" fontId="50" fillId="0" borderId="0" xfId="8" applyFont="1" applyFill="1" applyBorder="1" applyAlignment="1" applyProtection="1">
      <alignment horizontal="left" vertical="center" wrapText="1"/>
    </xf>
    <xf numFmtId="38" fontId="50" fillId="0" borderId="11" xfId="1" applyNumberFormat="1" applyFont="1" applyFill="1" applyBorder="1" applyAlignment="1" applyProtection="1">
      <alignment horizontal="center" vertical="center"/>
    </xf>
    <xf numFmtId="43" fontId="43" fillId="0" borderId="2" xfId="21" applyFont="1" applyFill="1" applyBorder="1" applyAlignment="1" applyProtection="1">
      <alignment horizontal="center" vertical="center"/>
    </xf>
    <xf numFmtId="0" fontId="48" fillId="0" borderId="3" xfId="8" applyFont="1" applyFill="1" applyBorder="1" applyAlignment="1" applyProtection="1">
      <alignment horizontal="center" vertical="top"/>
    </xf>
    <xf numFmtId="0" fontId="48" fillId="0" borderId="2" xfId="8" applyFont="1" applyFill="1" applyBorder="1" applyAlignment="1" applyProtection="1">
      <alignment wrapText="1"/>
    </xf>
    <xf numFmtId="0" fontId="50" fillId="0" borderId="0" xfId="8" applyFont="1" applyFill="1" applyBorder="1" applyAlignment="1" applyProtection="1">
      <alignment vertical="center" wrapText="1"/>
    </xf>
    <xf numFmtId="0" fontId="48" fillId="0" borderId="21" xfId="23" applyFont="1" applyFill="1" applyBorder="1" applyAlignment="1" applyProtection="1">
      <alignment horizontal="center" vertical="center"/>
    </xf>
    <xf numFmtId="0" fontId="48" fillId="0" borderId="22" xfId="23" applyFont="1" applyFill="1" applyBorder="1" applyAlignment="1" applyProtection="1">
      <alignment vertical="center"/>
    </xf>
    <xf numFmtId="0" fontId="48" fillId="0" borderId="23" xfId="24" applyNumberFormat="1" applyFont="1" applyFill="1" applyBorder="1" applyAlignment="1" applyProtection="1">
      <alignment horizontal="center" vertical="center"/>
    </xf>
    <xf numFmtId="38" fontId="48" fillId="0" borderId="22" xfId="24" applyNumberFormat="1" applyFont="1" applyFill="1" applyBorder="1" applyAlignment="1" applyProtection="1">
      <alignment horizontal="right" vertical="center"/>
    </xf>
    <xf numFmtId="4" fontId="48" fillId="0" borderId="23" xfId="24" applyNumberFormat="1" applyFont="1" applyFill="1" applyBorder="1" applyAlignment="1" applyProtection="1">
      <alignment horizontal="center" vertical="center"/>
      <protection locked="0"/>
    </xf>
    <xf numFmtId="40" fontId="48" fillId="0" borderId="22" xfId="24" applyFont="1" applyFill="1" applyBorder="1" applyAlignment="1" applyProtection="1">
      <alignment horizontal="right" vertical="center"/>
    </xf>
    <xf numFmtId="0" fontId="50" fillId="0" borderId="12" xfId="23" applyFont="1" applyFill="1" applyBorder="1" applyAlignment="1" applyProtection="1">
      <alignment horizontal="center" vertical="center"/>
    </xf>
    <xf numFmtId="0" fontId="50" fillId="0" borderId="8" xfId="23" applyFont="1" applyFill="1" applyBorder="1" applyAlignment="1" applyProtection="1">
      <alignment vertical="center"/>
    </xf>
    <xf numFmtId="0" fontId="48" fillId="0" borderId="13" xfId="24" applyNumberFormat="1" applyFont="1" applyFill="1" applyBorder="1" applyAlignment="1" applyProtection="1">
      <alignment horizontal="center" vertical="center"/>
    </xf>
    <xf numFmtId="38" fontId="48" fillId="0" borderId="8" xfId="24" applyNumberFormat="1" applyFont="1" applyFill="1" applyBorder="1" applyAlignment="1" applyProtection="1">
      <alignment horizontal="right" vertical="center"/>
    </xf>
    <xf numFmtId="4" fontId="48" fillId="0" borderId="13" xfId="24" applyNumberFormat="1" applyFont="1" applyFill="1" applyBorder="1" applyAlignment="1" applyProtection="1">
      <alignment horizontal="center" vertical="center"/>
      <protection locked="0"/>
    </xf>
    <xf numFmtId="40" fontId="48" fillId="0" borderId="8" xfId="24" applyFont="1" applyFill="1" applyBorder="1" applyAlignment="1" applyProtection="1">
      <alignment horizontal="right" vertical="center"/>
    </xf>
    <xf numFmtId="0" fontId="48" fillId="0" borderId="3" xfId="23" applyFont="1" applyFill="1" applyBorder="1" applyAlignment="1" applyProtection="1">
      <alignment horizontal="center" vertical="center"/>
    </xf>
    <xf numFmtId="0" fontId="48" fillId="0" borderId="2" xfId="23" applyFont="1" applyFill="1" applyBorder="1" applyAlignment="1" applyProtection="1">
      <alignment vertical="center"/>
    </xf>
    <xf numFmtId="0" fontId="48" fillId="0" borderId="0" xfId="24" applyNumberFormat="1" applyFont="1" applyFill="1" applyBorder="1" applyAlignment="1" applyProtection="1">
      <alignment horizontal="center" vertical="center"/>
    </xf>
    <xf numFmtId="38" fontId="48" fillId="0" borderId="2" xfId="24" applyNumberFormat="1" applyFont="1" applyFill="1" applyBorder="1" applyAlignment="1" applyProtection="1">
      <alignment horizontal="right" vertical="center"/>
    </xf>
    <xf numFmtId="40" fontId="48" fillId="0" borderId="2" xfId="24" applyFont="1" applyFill="1" applyBorder="1" applyAlignment="1" applyProtection="1">
      <alignment horizontal="right" vertical="center"/>
    </xf>
    <xf numFmtId="0" fontId="50" fillId="0" borderId="24" xfId="23" applyFont="1" applyFill="1" applyBorder="1" applyAlignment="1" applyProtection="1">
      <alignment horizontal="center" vertical="center"/>
    </xf>
    <xf numFmtId="0" fontId="50" fillId="0" borderId="19" xfId="23" applyFont="1" applyFill="1" applyBorder="1" applyAlignment="1" applyProtection="1">
      <alignment horizontal="center" vertical="center"/>
    </xf>
    <xf numFmtId="0" fontId="50" fillId="0" borderId="19" xfId="24" applyNumberFormat="1" applyFont="1" applyFill="1" applyBorder="1" applyAlignment="1" applyProtection="1">
      <alignment horizontal="center" vertical="center"/>
    </xf>
    <xf numFmtId="38" fontId="50" fillId="0" borderId="19" xfId="24" applyNumberFormat="1" applyFont="1" applyFill="1" applyBorder="1" applyAlignment="1" applyProtection="1">
      <alignment horizontal="right" vertical="center"/>
    </xf>
    <xf numFmtId="4" fontId="50" fillId="0" borderId="20" xfId="24" applyNumberFormat="1" applyFont="1" applyFill="1" applyBorder="1" applyAlignment="1" applyProtection="1">
      <alignment horizontal="center" vertical="center"/>
      <protection locked="0"/>
    </xf>
    <xf numFmtId="40" fontId="50" fillId="0" borderId="19" xfId="24" applyFont="1" applyFill="1" applyBorder="1" applyAlignment="1" applyProtection="1">
      <alignment horizontal="right" vertical="center"/>
    </xf>
    <xf numFmtId="0" fontId="36" fillId="0" borderId="1" xfId="0" applyFont="1" applyBorder="1" applyAlignment="1">
      <alignment horizontal="left" vertical="center" wrapText="1"/>
    </xf>
    <xf numFmtId="0" fontId="50" fillId="0" borderId="2" xfId="8" applyFont="1" applyFill="1" applyBorder="1" applyAlignment="1" applyProtection="1">
      <alignment horizontal="center" vertical="center"/>
    </xf>
    <xf numFmtId="169" fontId="48" fillId="0" borderId="2" xfId="8" applyNumberFormat="1" applyFont="1" applyFill="1" applyBorder="1" applyAlignment="1" applyProtection="1">
      <alignment horizontal="center" vertical="center"/>
    </xf>
    <xf numFmtId="43" fontId="4" fillId="0" borderId="1" xfId="21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4" fillId="5" borderId="4" xfId="8" applyFont="1" applyFill="1" applyBorder="1" applyAlignment="1">
      <alignment horizontal="center" vertical="center" wrapText="1"/>
    </xf>
    <xf numFmtId="0" fontId="4" fillId="5" borderId="5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4" xfId="8" applyFont="1" applyFill="1" applyBorder="1" applyAlignment="1">
      <alignment horizontal="center" vertical="center" wrapText="1"/>
    </xf>
    <xf numFmtId="0" fontId="4" fillId="6" borderId="5" xfId="8" applyFont="1" applyFill="1" applyBorder="1" applyAlignment="1">
      <alignment horizontal="center" vertical="center" wrapText="1"/>
    </xf>
    <xf numFmtId="0" fontId="4" fillId="6" borderId="6" xfId="8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1" xfId="8" applyFont="1" applyFill="1" applyBorder="1" applyAlignment="1">
      <alignment horizontal="left" vertical="center" wrapText="1" indent="1"/>
    </xf>
    <xf numFmtId="0" fontId="37" fillId="6" borderId="4" xfId="0" applyFont="1" applyFill="1" applyBorder="1" applyAlignment="1">
      <alignment horizontal="left" wrapText="1"/>
    </xf>
    <xf numFmtId="0" fontId="37" fillId="6" borderId="6" xfId="0" applyFont="1" applyFill="1" applyBorder="1" applyAlignment="1">
      <alignment horizontal="left" wrapText="1"/>
    </xf>
    <xf numFmtId="0" fontId="41" fillId="5" borderId="1" xfId="8" applyFont="1" applyFill="1" applyBorder="1" applyAlignment="1">
      <alignment horizontal="left" vertical="center" wrapText="1" indent="1"/>
    </xf>
    <xf numFmtId="0" fontId="36" fillId="0" borderId="0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</cellXfs>
  <cellStyles count="26">
    <cellStyle name="Comma" xfId="21" builtinId="3"/>
    <cellStyle name="Comma 2" xfId="1" xr:uid="{00000000-0005-0000-0000-000001000000}"/>
    <cellStyle name="Comma 2 2" xfId="2" xr:uid="{00000000-0005-0000-0000-000002000000}"/>
    <cellStyle name="Comma 2 2 2" xfId="18" xr:uid="{00000000-0005-0000-0000-000003000000}"/>
    <cellStyle name="Comma 2 3" xfId="17" xr:uid="{00000000-0005-0000-0000-000004000000}"/>
    <cellStyle name="Comma 2 4" xfId="12" xr:uid="{00000000-0005-0000-0000-000005000000}"/>
    <cellStyle name="Comma 2 5" xfId="13" xr:uid="{00000000-0005-0000-0000-000006000000}"/>
    <cellStyle name="Comma 3" xfId="14" xr:uid="{00000000-0005-0000-0000-000007000000}"/>
    <cellStyle name="Comma 3 2" xfId="25" xr:uid="{00000000-0005-0000-0000-000008000000}"/>
    <cellStyle name="Comma 4" xfId="22" xr:uid="{00000000-0005-0000-0000-000009000000}"/>
    <cellStyle name="Comma 5" xfId="4" xr:uid="{00000000-0005-0000-0000-00000A000000}"/>
    <cellStyle name="Comma_04 super structure" xfId="24" xr:uid="{00000000-0005-0000-0000-00000B000000}"/>
    <cellStyle name="Comma_Sheet1" xfId="16" xr:uid="{00000000-0005-0000-0000-00000C000000}"/>
    <cellStyle name="Currency 2" xfId="19" xr:uid="{00000000-0005-0000-0000-00000D000000}"/>
    <cellStyle name="Normal" xfId="0" builtinId="0"/>
    <cellStyle name="Normal 10" xfId="11" xr:uid="{00000000-0005-0000-0000-00000F000000}"/>
    <cellStyle name="Normal 14" xfId="5" xr:uid="{00000000-0005-0000-0000-000010000000}"/>
    <cellStyle name="Normal 2" xfId="7" xr:uid="{00000000-0005-0000-0000-000011000000}"/>
    <cellStyle name="Normal 2 2" xfId="8" xr:uid="{00000000-0005-0000-0000-000012000000}"/>
    <cellStyle name="Normal 2 2 2" xfId="10" xr:uid="{00000000-0005-0000-0000-000013000000}"/>
    <cellStyle name="Normal 3" xfId="9" xr:uid="{00000000-0005-0000-0000-000014000000}"/>
    <cellStyle name="Normal 3 3" xfId="20" xr:uid="{00000000-0005-0000-0000-000015000000}"/>
    <cellStyle name="Normal_04 super structure" xfId="23" xr:uid="{00000000-0005-0000-0000-000016000000}"/>
    <cellStyle name="Normal_Little Berry CenterTown Houses BQ  155-05 exterrnal works" xfId="6" xr:uid="{00000000-0005-0000-0000-000017000000}"/>
    <cellStyle name="Normal_Sheet1" xfId="15" xr:uid="{00000000-0005-0000-0000-000018000000}"/>
    <cellStyle name="Percent" xfId="3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171450</xdr:rowOff>
    </xdr:from>
    <xdr:to>
      <xdr:col>4</xdr:col>
      <xdr:colOff>752475</xdr:colOff>
      <xdr:row>3</xdr:row>
      <xdr:rowOff>123825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271BB91B-3E92-49E7-9F86-EE2F5A37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5133975" y="171450"/>
          <a:ext cx="19240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38101</xdr:rowOff>
    </xdr:from>
    <xdr:to>
      <xdr:col>1</xdr:col>
      <xdr:colOff>1676400</xdr:colOff>
      <xdr:row>0</xdr:row>
      <xdr:rowOff>619125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4904065F-879D-4713-8E2A-2EF97442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447675" y="38101"/>
          <a:ext cx="2076450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0</xdr:rowOff>
    </xdr:from>
    <xdr:to>
      <xdr:col>3</xdr:col>
      <xdr:colOff>127000</xdr:colOff>
      <xdr:row>0</xdr:row>
      <xdr:rowOff>698500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0F072682-C78C-451C-9F82-C2991998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90499" y="0"/>
          <a:ext cx="2783418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3</xdr:col>
      <xdr:colOff>395720</xdr:colOff>
      <xdr:row>0</xdr:row>
      <xdr:rowOff>790575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0BA648FA-25FF-4E4B-8291-A0F4525C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95250" y="104775"/>
          <a:ext cx="246264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66675</xdr:rowOff>
    </xdr:from>
    <xdr:to>
      <xdr:col>3</xdr:col>
      <xdr:colOff>397422</xdr:colOff>
      <xdr:row>0</xdr:row>
      <xdr:rowOff>657225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999F2B0D-4E9C-4781-A941-A4DDA067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200025" y="66675"/>
          <a:ext cx="2026197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47624</xdr:rowOff>
    </xdr:from>
    <xdr:to>
      <xdr:col>1</xdr:col>
      <xdr:colOff>1154112</xdr:colOff>
      <xdr:row>0</xdr:row>
      <xdr:rowOff>547687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EC58F6F7-1923-4B6B-AF81-2BFD3E2A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42875" y="47624"/>
          <a:ext cx="1638300" cy="500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3</xdr:col>
      <xdr:colOff>219075</xdr:colOff>
      <xdr:row>0</xdr:row>
      <xdr:rowOff>742950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F2A2321D-7C28-4BDA-A5D4-46793BEA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23825" y="85725"/>
          <a:ext cx="22574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74083</xdr:rowOff>
    </xdr:from>
    <xdr:to>
      <xdr:col>2</xdr:col>
      <xdr:colOff>631502</xdr:colOff>
      <xdr:row>0</xdr:row>
      <xdr:rowOff>762000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6E4E295B-2387-4559-A1C7-63B7E287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63500" y="74083"/>
          <a:ext cx="3298502" cy="68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E16" sqref="E16"/>
    </sheetView>
  </sheetViews>
  <sheetFormatPr defaultRowHeight="15"/>
  <cols>
    <col min="1" max="1" width="20.140625" bestFit="1" customWidth="1"/>
    <col min="2" max="2" width="55.7109375" customWidth="1"/>
    <col min="3" max="3" width="8.42578125" customWidth="1"/>
    <col min="4" max="4" width="10.28515625" bestFit="1" customWidth="1"/>
    <col min="5" max="5" width="14.42578125" customWidth="1"/>
    <col min="7" max="7" width="10.5703125" bestFit="1" customWidth="1"/>
  </cols>
  <sheetData>
    <row r="1" spans="1:7" ht="16.5">
      <c r="A1" s="384" t="s">
        <v>0</v>
      </c>
      <c r="B1" s="385" t="s">
        <v>1</v>
      </c>
      <c r="C1" s="486"/>
      <c r="D1" s="485"/>
      <c r="E1" s="485"/>
    </row>
    <row r="2" spans="1:7" ht="16.5">
      <c r="A2" s="384" t="s">
        <v>2</v>
      </c>
      <c r="B2" s="386" t="s">
        <v>3</v>
      </c>
      <c r="C2" s="486"/>
      <c r="D2" s="485"/>
      <c r="E2" s="485"/>
    </row>
    <row r="3" spans="1:7" ht="16.5">
      <c r="A3" s="384" t="s">
        <v>4</v>
      </c>
      <c r="B3" s="386" t="s">
        <v>5</v>
      </c>
      <c r="C3" s="486"/>
      <c r="D3" s="485"/>
      <c r="E3" s="485"/>
    </row>
    <row r="4" spans="1:7" ht="16.5">
      <c r="A4" s="384" t="s">
        <v>6</v>
      </c>
      <c r="B4" s="386" t="s">
        <v>7</v>
      </c>
      <c r="C4" s="487"/>
      <c r="D4" s="488"/>
      <c r="E4" s="488"/>
    </row>
    <row r="5" spans="1:7">
      <c r="A5" s="387"/>
      <c r="B5" s="386" t="s">
        <v>8</v>
      </c>
      <c r="C5" s="388"/>
      <c r="D5" s="388"/>
      <c r="E5" s="389"/>
    </row>
    <row r="6" spans="1:7">
      <c r="A6" s="462" t="s">
        <v>9</v>
      </c>
      <c r="B6" s="462" t="s">
        <v>10</v>
      </c>
      <c r="C6" s="462" t="s">
        <v>11</v>
      </c>
      <c r="D6" s="462" t="s">
        <v>12</v>
      </c>
      <c r="E6" s="462" t="s">
        <v>13</v>
      </c>
    </row>
    <row r="7" spans="1:7">
      <c r="A7" s="387"/>
      <c r="B7" s="390"/>
      <c r="C7" s="390"/>
      <c r="D7" s="390"/>
      <c r="E7" s="391"/>
    </row>
    <row r="8" spans="1:7">
      <c r="A8" s="392">
        <v>1</v>
      </c>
      <c r="B8" s="393" t="s">
        <v>14</v>
      </c>
      <c r="C8" s="394">
        <v>1</v>
      </c>
      <c r="D8" s="395" t="s">
        <v>15</v>
      </c>
      <c r="E8" s="395" t="s">
        <v>15</v>
      </c>
    </row>
    <row r="9" spans="1:7">
      <c r="A9" s="392">
        <v>2</v>
      </c>
      <c r="B9" s="393" t="s">
        <v>16</v>
      </c>
      <c r="C9" s="394">
        <v>1</v>
      </c>
      <c r="D9" s="395" t="s">
        <v>15</v>
      </c>
      <c r="E9" s="395" t="s">
        <v>15</v>
      </c>
      <c r="G9" s="398"/>
    </row>
    <row r="10" spans="1:7">
      <c r="A10" s="392">
        <v>3</v>
      </c>
      <c r="B10" s="393" t="s">
        <v>17</v>
      </c>
      <c r="C10" s="394">
        <v>1</v>
      </c>
      <c r="D10" s="395" t="s">
        <v>15</v>
      </c>
      <c r="E10" s="395" t="s">
        <v>15</v>
      </c>
      <c r="G10" s="398"/>
    </row>
    <row r="11" spans="1:7">
      <c r="A11" s="392">
        <v>4</v>
      </c>
      <c r="B11" s="393" t="s">
        <v>18</v>
      </c>
      <c r="C11" s="394">
        <v>1</v>
      </c>
      <c r="D11" s="395" t="s">
        <v>15</v>
      </c>
      <c r="E11" s="395" t="s">
        <v>15</v>
      </c>
      <c r="G11" s="398"/>
    </row>
    <row r="12" spans="1:7">
      <c r="A12" s="392">
        <v>5</v>
      </c>
      <c r="B12" s="393" t="s">
        <v>19</v>
      </c>
      <c r="C12" s="394">
        <v>1</v>
      </c>
      <c r="D12" s="395" t="s">
        <v>15</v>
      </c>
      <c r="E12" s="395" t="s">
        <v>15</v>
      </c>
      <c r="G12" s="398"/>
    </row>
    <row r="13" spans="1:7">
      <c r="A13" s="392">
        <v>6</v>
      </c>
      <c r="B13" s="393" t="s">
        <v>20</v>
      </c>
      <c r="C13" s="394">
        <v>2</v>
      </c>
      <c r="D13" s="395" t="s">
        <v>15</v>
      </c>
      <c r="E13" s="395" t="s">
        <v>15</v>
      </c>
      <c r="G13" s="398"/>
    </row>
    <row r="14" spans="1:7">
      <c r="A14" s="392">
        <v>7</v>
      </c>
      <c r="B14" s="393" t="s">
        <v>21</v>
      </c>
      <c r="C14" s="394">
        <v>1</v>
      </c>
      <c r="D14" s="395" t="s">
        <v>15</v>
      </c>
      <c r="E14" s="395" t="s">
        <v>15</v>
      </c>
      <c r="G14" s="398"/>
    </row>
    <row r="15" spans="1:7" ht="15.75">
      <c r="A15" s="392"/>
      <c r="B15" s="396" t="s">
        <v>22</v>
      </c>
      <c r="C15" s="396"/>
      <c r="D15" s="396"/>
      <c r="E15" s="397" t="s">
        <v>15</v>
      </c>
    </row>
  </sheetData>
  <mergeCells count="1">
    <mergeCell ref="C1:E4"/>
  </mergeCells>
  <conditionalFormatting sqref="E5 E7 E15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6"/>
  <sheetViews>
    <sheetView workbookViewId="0">
      <selection activeCell="B4" sqref="B4"/>
    </sheetView>
  </sheetViews>
  <sheetFormatPr defaultRowHeight="15"/>
  <cols>
    <col min="1" max="1" width="12.7109375" customWidth="1"/>
    <col min="2" max="2" width="72.28515625" bestFit="1" customWidth="1"/>
    <col min="3" max="3" width="11.5703125" customWidth="1"/>
    <col min="4" max="4" width="9.42578125" bestFit="1" customWidth="1"/>
    <col min="5" max="5" width="19.140625" bestFit="1" customWidth="1"/>
    <col min="6" max="6" width="20.5703125" bestFit="1" customWidth="1"/>
  </cols>
  <sheetData>
    <row r="1" spans="1:6" ht="51" customHeight="1"/>
    <row r="2" spans="1:6">
      <c r="A2" s="128" t="s">
        <v>23</v>
      </c>
      <c r="B2" s="128" t="s">
        <v>24</v>
      </c>
      <c r="C2" s="128" t="s">
        <v>25</v>
      </c>
      <c r="D2" s="128" t="s">
        <v>26</v>
      </c>
      <c r="E2" s="128" t="s">
        <v>27</v>
      </c>
      <c r="F2" s="128" t="s">
        <v>28</v>
      </c>
    </row>
    <row r="3" spans="1:6">
      <c r="A3" s="77"/>
      <c r="B3" s="399"/>
      <c r="C3" s="400"/>
      <c r="D3" s="77"/>
      <c r="E3" s="400"/>
      <c r="F3" s="77"/>
    </row>
    <row r="4" spans="1:6">
      <c r="A4" s="77"/>
      <c r="B4" s="401" t="s">
        <v>29</v>
      </c>
      <c r="C4" s="400"/>
      <c r="D4" s="77"/>
      <c r="E4" s="400"/>
      <c r="F4" s="77"/>
    </row>
    <row r="5" spans="1:6">
      <c r="A5" s="77"/>
      <c r="B5" s="401" t="s">
        <v>30</v>
      </c>
      <c r="C5" s="400"/>
      <c r="D5" s="77"/>
      <c r="E5" s="400"/>
      <c r="F5" s="77"/>
    </row>
    <row r="6" spans="1:6">
      <c r="A6" s="77"/>
      <c r="B6" s="401"/>
      <c r="C6" s="400"/>
      <c r="D6" s="77"/>
      <c r="E6" s="400"/>
      <c r="F6" s="77"/>
    </row>
    <row r="7" spans="1:6">
      <c r="A7" s="77" t="s">
        <v>31</v>
      </c>
      <c r="B7" s="401" t="s">
        <v>32</v>
      </c>
      <c r="C7" s="402">
        <v>1</v>
      </c>
      <c r="D7" s="403" t="s">
        <v>33</v>
      </c>
      <c r="E7" s="404" t="s">
        <v>15</v>
      </c>
      <c r="F7" s="405"/>
    </row>
    <row r="8" spans="1:6">
      <c r="A8" s="77"/>
      <c r="B8" s="401"/>
      <c r="C8" s="400"/>
      <c r="D8" s="77"/>
      <c r="E8" s="400"/>
      <c r="F8" s="77"/>
    </row>
    <row r="9" spans="1:6">
      <c r="A9" s="77" t="s">
        <v>34</v>
      </c>
      <c r="B9" s="401" t="s">
        <v>35</v>
      </c>
      <c r="C9" s="400"/>
      <c r="D9" s="77"/>
      <c r="E9" s="400"/>
      <c r="F9" s="77"/>
    </row>
    <row r="10" spans="1:6">
      <c r="A10" s="77"/>
      <c r="B10" s="401"/>
      <c r="C10" s="400"/>
      <c r="D10" s="77"/>
      <c r="E10" s="400"/>
      <c r="F10" s="77"/>
    </row>
    <row r="11" spans="1:6">
      <c r="A11" s="77"/>
      <c r="B11" s="401"/>
      <c r="C11" s="400"/>
      <c r="D11" s="77"/>
      <c r="E11" s="400"/>
      <c r="F11" s="77"/>
    </row>
    <row r="12" spans="1:6">
      <c r="A12" s="406">
        <v>1</v>
      </c>
      <c r="B12" s="407" t="s">
        <v>36</v>
      </c>
      <c r="C12" s="408"/>
      <c r="D12" s="403"/>
      <c r="E12" s="409"/>
      <c r="F12" s="405"/>
    </row>
    <row r="13" spans="1:6">
      <c r="A13" s="410"/>
      <c r="B13" s="407"/>
      <c r="C13" s="402"/>
      <c r="D13" s="411"/>
      <c r="E13" s="404"/>
      <c r="F13" s="405"/>
    </row>
    <row r="14" spans="1:6" ht="43.5">
      <c r="A14" s="410">
        <v>1.1000000000000001</v>
      </c>
      <c r="B14" s="412" t="s">
        <v>37</v>
      </c>
      <c r="C14" s="408">
        <v>1</v>
      </c>
      <c r="D14" s="403" t="s">
        <v>38</v>
      </c>
      <c r="E14" s="409" t="s">
        <v>15</v>
      </c>
      <c r="F14" s="405" t="s">
        <v>15</v>
      </c>
    </row>
    <row r="15" spans="1:6">
      <c r="A15" s="410"/>
      <c r="B15" s="407"/>
      <c r="C15" s="408"/>
      <c r="D15" s="411"/>
      <c r="E15" s="404"/>
      <c r="F15" s="405"/>
    </row>
    <row r="16" spans="1:6">
      <c r="A16" s="410">
        <v>1.2</v>
      </c>
      <c r="B16" s="412" t="s">
        <v>39</v>
      </c>
      <c r="C16" s="408">
        <v>1</v>
      </c>
      <c r="D16" s="411" t="s">
        <v>38</v>
      </c>
      <c r="E16" s="404" t="s">
        <v>15</v>
      </c>
      <c r="F16" s="405" t="s">
        <v>15</v>
      </c>
    </row>
    <row r="17" spans="1:6">
      <c r="A17" s="410"/>
      <c r="B17" s="407"/>
      <c r="C17" s="408"/>
      <c r="D17" s="411"/>
      <c r="E17" s="404"/>
      <c r="F17" s="405"/>
    </row>
    <row r="18" spans="1:6">
      <c r="A18" s="410">
        <v>1.3</v>
      </c>
      <c r="B18" s="412" t="s">
        <v>40</v>
      </c>
      <c r="C18" s="402">
        <v>1</v>
      </c>
      <c r="D18" s="411" t="s">
        <v>38</v>
      </c>
      <c r="E18" s="404" t="s">
        <v>15</v>
      </c>
      <c r="F18" s="405" t="s">
        <v>15</v>
      </c>
    </row>
    <row r="19" spans="1:6">
      <c r="A19" s="410"/>
      <c r="B19" s="407"/>
      <c r="C19" s="402"/>
      <c r="D19" s="411"/>
      <c r="E19" s="404"/>
      <c r="F19" s="405"/>
    </row>
    <row r="20" spans="1:6" ht="28.5">
      <c r="A20" s="410">
        <v>1.4</v>
      </c>
      <c r="B20" s="413" t="s">
        <v>41</v>
      </c>
      <c r="C20" s="402">
        <v>1</v>
      </c>
      <c r="D20" s="411" t="s">
        <v>38</v>
      </c>
      <c r="E20" s="404" t="s">
        <v>15</v>
      </c>
      <c r="F20" s="405" t="s">
        <v>15</v>
      </c>
    </row>
    <row r="21" spans="1:6">
      <c r="A21" s="410"/>
      <c r="B21" s="412"/>
      <c r="C21" s="402"/>
      <c r="D21" s="411"/>
      <c r="E21" s="404"/>
      <c r="F21" s="405"/>
    </row>
    <row r="22" spans="1:6" ht="15.75" thickBot="1">
      <c r="A22" s="414"/>
      <c r="B22" s="415" t="s">
        <v>42</v>
      </c>
      <c r="C22" s="416"/>
      <c r="D22" s="417"/>
      <c r="E22" s="418"/>
      <c r="F22" s="419">
        <f>SUM(F14:F21)</f>
        <v>0</v>
      </c>
    </row>
    <row r="23" spans="1:6" ht="15.75" thickTop="1">
      <c r="A23" s="410"/>
      <c r="B23" s="412"/>
      <c r="C23" s="402"/>
      <c r="D23" s="411"/>
      <c r="E23" s="404"/>
      <c r="F23" s="405"/>
    </row>
    <row r="24" spans="1:6">
      <c r="A24" s="406">
        <v>2</v>
      </c>
      <c r="B24" s="407" t="s">
        <v>43</v>
      </c>
      <c r="C24" s="402"/>
      <c r="D24" s="411"/>
      <c r="E24" s="404"/>
      <c r="F24" s="405"/>
    </row>
    <row r="25" spans="1:6">
      <c r="A25" s="410"/>
      <c r="B25" s="407"/>
      <c r="C25" s="402"/>
      <c r="D25" s="411"/>
      <c r="E25" s="404"/>
      <c r="F25" s="405"/>
    </row>
    <row r="26" spans="1:6" ht="30">
      <c r="A26" s="410"/>
      <c r="B26" s="407" t="s">
        <v>44</v>
      </c>
      <c r="C26" s="402"/>
      <c r="D26" s="411"/>
      <c r="E26" s="404"/>
      <c r="F26" s="405"/>
    </row>
    <row r="27" spans="1:6">
      <c r="A27" s="410"/>
      <c r="B27" s="407"/>
      <c r="C27" s="402"/>
      <c r="D27" s="411"/>
      <c r="E27" s="404"/>
      <c r="F27" s="405"/>
    </row>
    <row r="28" spans="1:6">
      <c r="A28" s="410">
        <v>2.1</v>
      </c>
      <c r="B28" s="412" t="s">
        <v>45</v>
      </c>
      <c r="C28" s="402">
        <v>10</v>
      </c>
      <c r="D28" s="420" t="s">
        <v>46</v>
      </c>
      <c r="E28" s="404" t="s">
        <v>15</v>
      </c>
      <c r="F28" s="405" t="s">
        <v>15</v>
      </c>
    </row>
    <row r="29" spans="1:6">
      <c r="A29" s="410"/>
      <c r="B29" s="407"/>
      <c r="C29" s="402"/>
      <c r="D29" s="411"/>
      <c r="E29" s="404"/>
      <c r="F29" s="405"/>
    </row>
    <row r="30" spans="1:6">
      <c r="A30" s="410">
        <v>2.2000000000000002</v>
      </c>
      <c r="B30" s="412" t="s">
        <v>47</v>
      </c>
      <c r="C30" s="402">
        <v>240</v>
      </c>
      <c r="D30" s="420" t="s">
        <v>46</v>
      </c>
      <c r="E30" s="404" t="s">
        <v>15</v>
      </c>
      <c r="F30" s="405" t="s">
        <v>15</v>
      </c>
    </row>
    <row r="31" spans="1:6">
      <c r="A31" s="410"/>
      <c r="B31" s="407"/>
      <c r="C31" s="402"/>
      <c r="D31" s="420"/>
      <c r="E31" s="404"/>
      <c r="F31" s="405"/>
    </row>
    <row r="32" spans="1:6">
      <c r="A32" s="421">
        <v>2.5</v>
      </c>
      <c r="B32" s="412" t="s">
        <v>48</v>
      </c>
      <c r="C32" s="422">
        <v>1</v>
      </c>
      <c r="D32" s="420" t="s">
        <v>38</v>
      </c>
      <c r="E32" s="404" t="s">
        <v>15</v>
      </c>
      <c r="F32" s="405" t="s">
        <v>15</v>
      </c>
    </row>
    <row r="33" spans="1:6">
      <c r="A33" s="410"/>
      <c r="B33" s="412"/>
      <c r="C33" s="422"/>
      <c r="D33" s="420"/>
      <c r="E33" s="404"/>
      <c r="F33" s="405"/>
    </row>
    <row r="34" spans="1:6" ht="15.75" thickBot="1">
      <c r="A34" s="414"/>
      <c r="B34" s="415" t="s">
        <v>42</v>
      </c>
      <c r="C34" s="416"/>
      <c r="D34" s="417"/>
      <c r="E34" s="418"/>
      <c r="F34" s="419">
        <f>SUM(F28:F32)</f>
        <v>0</v>
      </c>
    </row>
    <row r="35" spans="1:6" ht="15.75" thickTop="1">
      <c r="A35" s="410"/>
      <c r="B35" s="412"/>
      <c r="C35" s="422"/>
      <c r="D35" s="420"/>
      <c r="E35" s="404"/>
      <c r="F35" s="405"/>
    </row>
    <row r="36" spans="1:6">
      <c r="A36" s="463">
        <v>3</v>
      </c>
      <c r="B36" s="438" t="s">
        <v>49</v>
      </c>
      <c r="C36" s="422"/>
      <c r="D36" s="420"/>
      <c r="E36" s="404"/>
      <c r="F36" s="405"/>
    </row>
    <row r="37" spans="1:6">
      <c r="A37" s="421"/>
      <c r="B37" s="413"/>
      <c r="C37" s="402"/>
      <c r="D37" s="420"/>
      <c r="E37" s="404"/>
      <c r="F37" s="405"/>
    </row>
    <row r="38" spans="1:6" ht="30">
      <c r="A38" s="421"/>
      <c r="B38" s="438" t="s">
        <v>50</v>
      </c>
      <c r="C38" s="402"/>
      <c r="D38" s="420"/>
      <c r="E38" s="404"/>
      <c r="F38" s="405"/>
    </row>
    <row r="39" spans="1:6">
      <c r="A39" s="421"/>
      <c r="B39" s="413"/>
      <c r="C39" s="402"/>
      <c r="D39" s="420"/>
      <c r="E39" s="404"/>
      <c r="F39" s="405"/>
    </row>
    <row r="40" spans="1:6" ht="28.5">
      <c r="A40" s="421">
        <v>3.1</v>
      </c>
      <c r="B40" s="413" t="s">
        <v>51</v>
      </c>
      <c r="C40" s="402">
        <v>10</v>
      </c>
      <c r="D40" s="420" t="s">
        <v>46</v>
      </c>
      <c r="E40" s="404" t="s">
        <v>15</v>
      </c>
      <c r="F40" s="405" t="s">
        <v>15</v>
      </c>
    </row>
    <row r="41" spans="1:6">
      <c r="A41" s="421"/>
      <c r="B41" s="413"/>
      <c r="C41" s="402"/>
      <c r="D41" s="420"/>
      <c r="E41" s="404"/>
      <c r="F41" s="405"/>
    </row>
    <row r="42" spans="1:6" ht="28.5">
      <c r="A42" s="464">
        <v>3.2</v>
      </c>
      <c r="B42" s="413" t="s">
        <v>52</v>
      </c>
      <c r="C42" s="402">
        <v>250</v>
      </c>
      <c r="D42" s="420" t="s">
        <v>46</v>
      </c>
      <c r="E42" s="404" t="s">
        <v>15</v>
      </c>
      <c r="F42" s="405" t="s">
        <v>15</v>
      </c>
    </row>
    <row r="43" spans="1:6">
      <c r="A43" s="421"/>
      <c r="B43" s="413"/>
      <c r="C43" s="402"/>
      <c r="D43" s="420"/>
      <c r="E43" s="404"/>
      <c r="F43" s="405"/>
    </row>
    <row r="44" spans="1:6" ht="28.5">
      <c r="A44" s="421">
        <v>3.3</v>
      </c>
      <c r="B44" s="413" t="s">
        <v>53</v>
      </c>
      <c r="C44" s="408">
        <v>7</v>
      </c>
      <c r="D44" s="403" t="s">
        <v>54</v>
      </c>
      <c r="E44" s="404" t="s">
        <v>15</v>
      </c>
      <c r="F44" s="405" t="s">
        <v>15</v>
      </c>
    </row>
    <row r="45" spans="1:6">
      <c r="A45" s="410"/>
      <c r="B45" s="407"/>
      <c r="C45" s="402"/>
      <c r="D45" s="411"/>
      <c r="E45" s="404"/>
      <c r="F45" s="405"/>
    </row>
    <row r="46" spans="1:6" ht="15.75" thickBot="1">
      <c r="A46" s="414"/>
      <c r="B46" s="415" t="s">
        <v>42</v>
      </c>
      <c r="C46" s="416"/>
      <c r="D46" s="417"/>
      <c r="E46" s="418"/>
      <c r="F46" s="419" t="s">
        <v>15</v>
      </c>
    </row>
    <row r="47" spans="1:6" ht="15.75" thickTop="1">
      <c r="A47" s="406"/>
      <c r="B47" s="423"/>
      <c r="C47" s="424"/>
      <c r="D47" s="425"/>
      <c r="E47" s="426"/>
      <c r="F47" s="427"/>
    </row>
    <row r="48" spans="1:6">
      <c r="A48" s="406">
        <v>4</v>
      </c>
      <c r="B48" s="407" t="s">
        <v>55</v>
      </c>
      <c r="C48" s="428"/>
      <c r="D48" s="429"/>
      <c r="E48" s="404"/>
      <c r="F48" s="405"/>
    </row>
    <row r="49" spans="1:6">
      <c r="A49" s="410"/>
      <c r="B49" s="412"/>
      <c r="C49" s="428"/>
      <c r="D49" s="430"/>
      <c r="E49" s="404"/>
      <c r="F49" s="405"/>
    </row>
    <row r="50" spans="1:6" ht="28.5">
      <c r="A50" s="421">
        <v>4.0999999999999996</v>
      </c>
      <c r="B50" s="413" t="s">
        <v>56</v>
      </c>
      <c r="C50" s="402">
        <v>3</v>
      </c>
      <c r="D50" s="403" t="s">
        <v>57</v>
      </c>
      <c r="E50" s="404" t="s">
        <v>15</v>
      </c>
      <c r="F50" s="405" t="s">
        <v>15</v>
      </c>
    </row>
    <row r="51" spans="1:6">
      <c r="A51" s="410"/>
      <c r="B51" s="412"/>
      <c r="C51" s="428"/>
      <c r="D51" s="429"/>
      <c r="E51" s="404"/>
      <c r="F51" s="405"/>
    </row>
    <row r="52" spans="1:6" ht="28.5">
      <c r="A52" s="410">
        <v>4.2</v>
      </c>
      <c r="B52" s="413" t="s">
        <v>58</v>
      </c>
      <c r="C52" s="428">
        <v>24</v>
      </c>
      <c r="D52" s="429" t="s">
        <v>57</v>
      </c>
      <c r="E52" s="404" t="s">
        <v>15</v>
      </c>
      <c r="F52" s="405" t="s">
        <v>15</v>
      </c>
    </row>
    <row r="53" spans="1:6">
      <c r="A53" s="410"/>
      <c r="B53" s="412"/>
      <c r="C53" s="428"/>
      <c r="D53" s="429"/>
      <c r="E53" s="404"/>
      <c r="F53" s="405"/>
    </row>
    <row r="54" spans="1:6" ht="29.25">
      <c r="A54" s="410">
        <v>4.3</v>
      </c>
      <c r="B54" s="412" t="s">
        <v>59</v>
      </c>
      <c r="C54" s="428">
        <v>1</v>
      </c>
      <c r="D54" s="429" t="s">
        <v>60</v>
      </c>
      <c r="E54" s="409" t="s">
        <v>15</v>
      </c>
      <c r="F54" s="405" t="s">
        <v>15</v>
      </c>
    </row>
    <row r="55" spans="1:6">
      <c r="A55" s="410"/>
      <c r="B55" s="412"/>
      <c r="C55" s="428"/>
      <c r="D55" s="429"/>
      <c r="E55" s="409"/>
      <c r="F55" s="405"/>
    </row>
    <row r="56" spans="1:6" ht="29.25">
      <c r="A56" s="410">
        <v>4.4000000000000004</v>
      </c>
      <c r="B56" s="412" t="s">
        <v>61</v>
      </c>
      <c r="C56" s="428">
        <v>1</v>
      </c>
      <c r="D56" s="429" t="s">
        <v>57</v>
      </c>
      <c r="E56" s="409" t="s">
        <v>15</v>
      </c>
      <c r="F56" s="405" t="s">
        <v>15</v>
      </c>
    </row>
    <row r="57" spans="1:6">
      <c r="A57" s="410"/>
      <c r="B57" s="412"/>
      <c r="C57" s="428"/>
      <c r="D57" s="429"/>
      <c r="E57" s="431"/>
      <c r="F57" s="405"/>
    </row>
    <row r="58" spans="1:6">
      <c r="A58" s="410">
        <v>4.5</v>
      </c>
      <c r="B58" s="413" t="s">
        <v>62</v>
      </c>
      <c r="C58" s="428">
        <v>1</v>
      </c>
      <c r="D58" s="429" t="s">
        <v>60</v>
      </c>
      <c r="E58" s="431" t="s">
        <v>15</v>
      </c>
      <c r="F58" s="405" t="s">
        <v>15</v>
      </c>
    </row>
    <row r="59" spans="1:6" ht="15.75" thickBot="1">
      <c r="A59" s="414"/>
      <c r="B59" s="432" t="s">
        <v>42</v>
      </c>
      <c r="C59" s="416"/>
      <c r="D59" s="417"/>
      <c r="E59" s="418"/>
      <c r="F59" s="419">
        <f>SUM(F50:F58)</f>
        <v>0</v>
      </c>
    </row>
    <row r="60" spans="1:6" ht="15.75" thickTop="1">
      <c r="A60" s="406"/>
      <c r="B60" s="433"/>
      <c r="C60" s="424"/>
      <c r="D60" s="434"/>
      <c r="E60" s="426"/>
      <c r="F60" s="427"/>
    </row>
    <row r="61" spans="1:6">
      <c r="A61" s="406">
        <v>5</v>
      </c>
      <c r="B61" s="407" t="s">
        <v>63</v>
      </c>
      <c r="C61" s="402"/>
      <c r="D61" s="420"/>
      <c r="E61" s="404"/>
      <c r="F61" s="405"/>
    </row>
    <row r="62" spans="1:6">
      <c r="A62" s="406"/>
      <c r="B62" s="412"/>
      <c r="C62" s="402"/>
      <c r="D62" s="420"/>
      <c r="E62" s="404"/>
      <c r="F62" s="405"/>
    </row>
    <row r="63" spans="1:6">
      <c r="A63" s="410">
        <v>5.0999999999999996</v>
      </c>
      <c r="B63" s="413" t="s">
        <v>64</v>
      </c>
      <c r="C63" s="402">
        <v>1</v>
      </c>
      <c r="D63" s="403" t="s">
        <v>38</v>
      </c>
      <c r="E63" s="431" t="s">
        <v>15</v>
      </c>
      <c r="F63" s="435" t="s">
        <v>15</v>
      </c>
    </row>
    <row r="64" spans="1:6">
      <c r="A64" s="410"/>
      <c r="B64" s="412"/>
      <c r="C64" s="402"/>
      <c r="D64" s="420"/>
      <c r="E64" s="431"/>
      <c r="F64" s="405" t="s">
        <v>15</v>
      </c>
    </row>
    <row r="65" spans="1:6">
      <c r="A65" s="410">
        <v>5.2</v>
      </c>
      <c r="B65" s="412" t="s">
        <v>65</v>
      </c>
      <c r="C65" s="402">
        <v>35</v>
      </c>
      <c r="D65" s="403" t="s">
        <v>38</v>
      </c>
      <c r="E65" s="431" t="s">
        <v>15</v>
      </c>
      <c r="F65" s="435" t="s">
        <v>15</v>
      </c>
    </row>
    <row r="66" spans="1:6">
      <c r="A66" s="410"/>
      <c r="B66" s="412"/>
      <c r="C66" s="402"/>
      <c r="D66" s="420"/>
      <c r="E66" s="431"/>
      <c r="F66" s="405"/>
    </row>
    <row r="67" spans="1:6" ht="43.5">
      <c r="A67" s="436">
        <v>5.3</v>
      </c>
      <c r="B67" s="437" t="s">
        <v>66</v>
      </c>
      <c r="C67" s="402">
        <v>1</v>
      </c>
      <c r="D67" s="403" t="s">
        <v>38</v>
      </c>
      <c r="E67" s="431" t="s">
        <v>15</v>
      </c>
      <c r="F67" s="435" t="s">
        <v>15</v>
      </c>
    </row>
    <row r="68" spans="1:6" ht="15.75">
      <c r="A68" s="73"/>
      <c r="B68" s="437"/>
      <c r="C68" s="402"/>
      <c r="D68" s="435"/>
      <c r="E68" s="431"/>
      <c r="F68" s="435"/>
    </row>
    <row r="69" spans="1:6">
      <c r="A69" s="436">
        <v>5.4</v>
      </c>
      <c r="B69" s="437" t="s">
        <v>67</v>
      </c>
      <c r="C69" s="402">
        <v>250</v>
      </c>
      <c r="D69" s="435" t="s">
        <v>68</v>
      </c>
      <c r="E69" s="431" t="s">
        <v>15</v>
      </c>
      <c r="F69" s="435" t="s">
        <v>15</v>
      </c>
    </row>
    <row r="70" spans="1:6">
      <c r="A70" s="436"/>
      <c r="B70" s="437"/>
      <c r="C70" s="402"/>
      <c r="D70" s="435"/>
      <c r="E70" s="431"/>
      <c r="F70" s="435"/>
    </row>
    <row r="71" spans="1:6">
      <c r="A71" s="436">
        <v>5.5</v>
      </c>
      <c r="B71" s="437" t="s">
        <v>69</v>
      </c>
      <c r="C71" s="402">
        <v>1</v>
      </c>
      <c r="D71" s="403" t="s">
        <v>38</v>
      </c>
      <c r="E71" s="431" t="s">
        <v>15</v>
      </c>
      <c r="F71" s="435" t="s">
        <v>15</v>
      </c>
    </row>
    <row r="72" spans="1:6">
      <c r="A72" s="436"/>
      <c r="B72" s="437"/>
      <c r="C72" s="402"/>
      <c r="D72" s="435"/>
      <c r="E72" s="431"/>
      <c r="F72" s="435"/>
    </row>
    <row r="73" spans="1:6">
      <c r="A73" s="436">
        <v>5.6</v>
      </c>
      <c r="B73" s="437" t="s">
        <v>70</v>
      </c>
      <c r="C73" s="402">
        <v>1</v>
      </c>
      <c r="D73" s="403" t="s">
        <v>38</v>
      </c>
      <c r="E73" s="431" t="s">
        <v>15</v>
      </c>
      <c r="F73" s="435" t="s">
        <v>15</v>
      </c>
    </row>
    <row r="74" spans="1:6">
      <c r="A74" s="410"/>
      <c r="B74" s="412"/>
      <c r="C74" s="402"/>
      <c r="D74" s="403"/>
      <c r="E74" s="404"/>
      <c r="F74" s="405"/>
    </row>
    <row r="75" spans="1:6" ht="30">
      <c r="A75" s="406"/>
      <c r="B75" s="438" t="s">
        <v>71</v>
      </c>
      <c r="C75" s="402"/>
      <c r="D75" s="420"/>
      <c r="E75" s="404"/>
      <c r="F75" s="405"/>
    </row>
    <row r="76" spans="1:6" ht="14.25" customHeight="1">
      <c r="A76" s="406"/>
      <c r="B76" s="438"/>
      <c r="C76" s="402"/>
      <c r="D76" s="420"/>
      <c r="E76" s="404"/>
      <c r="F76" s="405"/>
    </row>
    <row r="77" spans="1:6">
      <c r="A77" s="410">
        <v>5.8</v>
      </c>
      <c r="B77" s="412" t="s">
        <v>72</v>
      </c>
      <c r="C77" s="402">
        <v>1</v>
      </c>
      <c r="D77" s="403" t="s">
        <v>38</v>
      </c>
      <c r="E77" s="404" t="s">
        <v>15</v>
      </c>
      <c r="F77" s="405" t="s">
        <v>15</v>
      </c>
    </row>
    <row r="78" spans="1:6">
      <c r="A78" s="410"/>
      <c r="B78" s="412"/>
      <c r="C78" s="402"/>
      <c r="D78" s="403"/>
      <c r="E78" s="404"/>
      <c r="F78" s="405"/>
    </row>
    <row r="79" spans="1:6">
      <c r="A79" s="410">
        <v>5.9</v>
      </c>
      <c r="B79" s="412" t="s">
        <v>73</v>
      </c>
      <c r="C79" s="402">
        <v>40</v>
      </c>
      <c r="D79" s="403" t="s">
        <v>38</v>
      </c>
      <c r="E79" s="404" t="s">
        <v>15</v>
      </c>
      <c r="F79" s="405" t="s">
        <v>15</v>
      </c>
    </row>
    <row r="80" spans="1:6">
      <c r="A80" s="410"/>
      <c r="B80" s="412"/>
      <c r="C80" s="402"/>
      <c r="D80" s="403"/>
      <c r="E80" s="404"/>
      <c r="F80" s="405"/>
    </row>
    <row r="81" spans="1:6">
      <c r="A81" s="410">
        <v>5.0999999999999996</v>
      </c>
      <c r="B81" s="412" t="s">
        <v>74</v>
      </c>
      <c r="C81" s="402">
        <v>1</v>
      </c>
      <c r="D81" s="403" t="s">
        <v>38</v>
      </c>
      <c r="E81" s="404" t="s">
        <v>15</v>
      </c>
      <c r="F81" s="405" t="s">
        <v>15</v>
      </c>
    </row>
    <row r="82" spans="1:6">
      <c r="A82" s="410"/>
      <c r="B82" s="412"/>
      <c r="C82" s="402"/>
      <c r="D82" s="403"/>
      <c r="E82" s="404"/>
      <c r="F82" s="405"/>
    </row>
    <row r="83" spans="1:6">
      <c r="A83" s="410">
        <v>5.1100000000000003</v>
      </c>
      <c r="B83" s="412" t="s">
        <v>75</v>
      </c>
      <c r="C83" s="402">
        <v>250</v>
      </c>
      <c r="D83" s="403" t="s">
        <v>46</v>
      </c>
      <c r="E83" s="404" t="s">
        <v>15</v>
      </c>
      <c r="F83" s="405" t="s">
        <v>15</v>
      </c>
    </row>
    <row r="84" spans="1:6">
      <c r="A84" s="410"/>
      <c r="B84" s="412"/>
      <c r="C84" s="402"/>
      <c r="D84" s="403"/>
      <c r="E84" s="404"/>
      <c r="F84" s="405"/>
    </row>
    <row r="85" spans="1:6">
      <c r="A85" s="410">
        <v>5.12</v>
      </c>
      <c r="B85" s="412" t="s">
        <v>76</v>
      </c>
      <c r="C85" s="402">
        <v>250</v>
      </c>
      <c r="D85" s="403" t="s">
        <v>46</v>
      </c>
      <c r="E85" s="404" t="s">
        <v>15</v>
      </c>
      <c r="F85" s="405" t="s">
        <v>15</v>
      </c>
    </row>
    <row r="86" spans="1:6">
      <c r="A86" s="410"/>
      <c r="B86" s="412"/>
      <c r="C86" s="402"/>
      <c r="D86" s="403"/>
      <c r="E86" s="404"/>
      <c r="F86" s="405"/>
    </row>
    <row r="87" spans="1:6">
      <c r="A87" s="410">
        <v>5.13</v>
      </c>
      <c r="B87" s="412" t="s">
        <v>77</v>
      </c>
      <c r="C87" s="402">
        <v>1</v>
      </c>
      <c r="D87" s="403" t="s">
        <v>38</v>
      </c>
      <c r="E87" s="404" t="s">
        <v>15</v>
      </c>
      <c r="F87" s="405" t="s">
        <v>15</v>
      </c>
    </row>
    <row r="88" spans="1:6">
      <c r="A88" s="410"/>
      <c r="B88" s="412"/>
      <c r="C88" s="402"/>
      <c r="D88" s="403"/>
      <c r="E88" s="404"/>
      <c r="F88" s="405"/>
    </row>
    <row r="89" spans="1:6">
      <c r="A89" s="410">
        <v>5.14</v>
      </c>
      <c r="B89" s="412" t="s">
        <v>78</v>
      </c>
      <c r="C89" s="402">
        <v>2</v>
      </c>
      <c r="D89" s="403" t="s">
        <v>38</v>
      </c>
      <c r="E89" s="404" t="s">
        <v>79</v>
      </c>
      <c r="F89" s="405" t="s">
        <v>15</v>
      </c>
    </row>
    <row r="90" spans="1:6">
      <c r="A90" s="410"/>
      <c r="B90" s="412"/>
      <c r="C90" s="402"/>
      <c r="D90" s="403"/>
      <c r="E90" s="404"/>
      <c r="F90" s="405"/>
    </row>
    <row r="91" spans="1:6">
      <c r="A91" s="410">
        <v>5.15</v>
      </c>
      <c r="B91" s="412" t="s">
        <v>80</v>
      </c>
      <c r="C91" s="402">
        <v>1</v>
      </c>
      <c r="D91" s="403" t="s">
        <v>38</v>
      </c>
      <c r="E91" s="404" t="s">
        <v>15</v>
      </c>
      <c r="F91" s="405" t="s">
        <v>15</v>
      </c>
    </row>
    <row r="92" spans="1:6">
      <c r="A92" s="410"/>
      <c r="B92" s="412"/>
      <c r="C92" s="402"/>
      <c r="D92" s="403"/>
      <c r="E92" s="404"/>
      <c r="F92" s="405"/>
    </row>
    <row r="93" spans="1:6">
      <c r="A93" s="410">
        <v>5.16</v>
      </c>
      <c r="B93" s="412" t="s">
        <v>81</v>
      </c>
      <c r="C93" s="402">
        <v>1</v>
      </c>
      <c r="D93" s="403" t="s">
        <v>38</v>
      </c>
      <c r="E93" s="404" t="s">
        <v>15</v>
      </c>
      <c r="F93" s="405" t="s">
        <v>15</v>
      </c>
    </row>
    <row r="94" spans="1:6">
      <c r="A94" s="410"/>
      <c r="B94" s="412"/>
      <c r="C94" s="402"/>
      <c r="D94" s="403"/>
      <c r="E94" s="404"/>
      <c r="F94" s="405"/>
    </row>
    <row r="95" spans="1:6">
      <c r="A95" s="410">
        <v>5.17</v>
      </c>
      <c r="B95" s="412" t="s">
        <v>82</v>
      </c>
      <c r="C95" s="402">
        <v>1</v>
      </c>
      <c r="D95" s="403" t="s">
        <v>38</v>
      </c>
      <c r="E95" s="404" t="s">
        <v>15</v>
      </c>
      <c r="F95" s="405" t="s">
        <v>15</v>
      </c>
    </row>
    <row r="96" spans="1:6">
      <c r="A96" s="410"/>
      <c r="B96" s="412"/>
      <c r="C96" s="402"/>
      <c r="D96" s="403"/>
      <c r="E96" s="404"/>
      <c r="F96" s="405"/>
    </row>
    <row r="97" spans="1:6">
      <c r="A97" s="410">
        <v>5.18</v>
      </c>
      <c r="B97" s="412" t="s">
        <v>83</v>
      </c>
      <c r="C97" s="402">
        <v>40</v>
      </c>
      <c r="D97" s="403" t="s">
        <v>38</v>
      </c>
      <c r="E97" s="404" t="s">
        <v>15</v>
      </c>
      <c r="F97" s="405" t="s">
        <v>15</v>
      </c>
    </row>
    <row r="98" spans="1:6">
      <c r="A98" s="410"/>
      <c r="B98" s="412"/>
      <c r="C98" s="402"/>
      <c r="D98" s="403"/>
      <c r="E98" s="404"/>
      <c r="F98" s="405"/>
    </row>
    <row r="99" spans="1:6" ht="15.75" thickBot="1">
      <c r="A99" s="414"/>
      <c r="B99" s="415" t="s">
        <v>42</v>
      </c>
      <c r="C99" s="416"/>
      <c r="D99" s="417"/>
      <c r="E99" s="418"/>
      <c r="F99" s="419" t="s">
        <v>15</v>
      </c>
    </row>
    <row r="100" spans="1:6" ht="15.75" thickTop="1">
      <c r="A100" s="439"/>
      <c r="B100" s="440"/>
      <c r="C100" s="441"/>
      <c r="D100" s="442"/>
      <c r="E100" s="443"/>
      <c r="F100" s="444"/>
    </row>
    <row r="101" spans="1:6">
      <c r="A101" s="445"/>
      <c r="B101" s="446" t="s">
        <v>84</v>
      </c>
      <c r="C101" s="447"/>
      <c r="D101" s="448"/>
      <c r="E101" s="449"/>
      <c r="F101" s="450"/>
    </row>
    <row r="102" spans="1:6">
      <c r="A102" s="451"/>
      <c r="B102" s="452"/>
      <c r="C102" s="453"/>
      <c r="D102" s="454"/>
      <c r="E102" s="431"/>
      <c r="F102" s="455"/>
    </row>
    <row r="103" spans="1:6">
      <c r="A103" s="451">
        <v>1</v>
      </c>
      <c r="B103" s="452" t="str">
        <f>B7</f>
        <v>Hydrogeophysical Survey</v>
      </c>
      <c r="C103" s="453"/>
      <c r="D103" s="454"/>
      <c r="E103" s="431"/>
      <c r="F103" s="455">
        <f>F7</f>
        <v>0</v>
      </c>
    </row>
    <row r="104" spans="1:6">
      <c r="A104" s="451"/>
      <c r="B104" s="452"/>
      <c r="C104" s="453"/>
      <c r="D104" s="454"/>
      <c r="E104" s="431"/>
      <c r="F104" s="455"/>
    </row>
    <row r="105" spans="1:6">
      <c r="A105" s="451">
        <v>1</v>
      </c>
      <c r="B105" s="437" t="s">
        <v>85</v>
      </c>
      <c r="C105" s="453"/>
      <c r="D105" s="454"/>
      <c r="E105" s="404"/>
      <c r="F105" s="455">
        <f>F22</f>
        <v>0</v>
      </c>
    </row>
    <row r="106" spans="1:6">
      <c r="A106" s="451"/>
      <c r="B106" s="452"/>
      <c r="C106" s="453"/>
      <c r="D106" s="454"/>
      <c r="E106" s="431"/>
      <c r="F106" s="455"/>
    </row>
    <row r="107" spans="1:6">
      <c r="A107" s="451">
        <v>2</v>
      </c>
      <c r="B107" s="452" t="s">
        <v>86</v>
      </c>
      <c r="C107" s="453"/>
      <c r="D107" s="454"/>
      <c r="E107" s="431"/>
      <c r="F107" s="455">
        <f>F34</f>
        <v>0</v>
      </c>
    </row>
    <row r="108" spans="1:6">
      <c r="A108" s="451"/>
      <c r="B108" s="452"/>
      <c r="C108" s="453"/>
      <c r="D108" s="454"/>
      <c r="E108" s="431"/>
      <c r="F108" s="455"/>
    </row>
    <row r="109" spans="1:6">
      <c r="A109" s="451">
        <v>3</v>
      </c>
      <c r="B109" s="452" t="s">
        <v>87</v>
      </c>
      <c r="C109" s="453"/>
      <c r="D109" s="454"/>
      <c r="E109" s="431"/>
      <c r="F109" s="455" t="str">
        <f>F46</f>
        <v xml:space="preserve"> </v>
      </c>
    </row>
    <row r="110" spans="1:6">
      <c r="A110" s="451"/>
      <c r="B110" s="452"/>
      <c r="C110" s="453"/>
      <c r="D110" s="454"/>
      <c r="E110" s="431"/>
      <c r="F110" s="455"/>
    </row>
    <row r="111" spans="1:6">
      <c r="A111" s="451">
        <v>4</v>
      </c>
      <c r="B111" s="452" t="s">
        <v>88</v>
      </c>
      <c r="C111" s="453"/>
      <c r="D111" s="454"/>
      <c r="E111" s="431"/>
      <c r="F111" s="455">
        <f>F59</f>
        <v>0</v>
      </c>
    </row>
    <row r="112" spans="1:6">
      <c r="A112" s="451"/>
      <c r="B112" s="452"/>
      <c r="C112" s="453"/>
      <c r="D112" s="454"/>
      <c r="E112" s="431"/>
      <c r="F112" s="455"/>
    </row>
    <row r="113" spans="1:6">
      <c r="A113" s="451">
        <v>5</v>
      </c>
      <c r="B113" s="452" t="s">
        <v>89</v>
      </c>
      <c r="C113" s="453"/>
      <c r="D113" s="454"/>
      <c r="E113" s="431"/>
      <c r="F113" s="455" t="str">
        <f>F99</f>
        <v xml:space="preserve"> </v>
      </c>
    </row>
    <row r="114" spans="1:6">
      <c r="A114" s="451"/>
      <c r="B114" s="452"/>
      <c r="C114" s="453"/>
      <c r="D114" s="454"/>
      <c r="E114" s="431"/>
      <c r="F114" s="455"/>
    </row>
    <row r="115" spans="1:6" ht="15.75" thickBot="1">
      <c r="A115" s="456"/>
      <c r="B115" s="457" t="s">
        <v>90</v>
      </c>
      <c r="C115" s="458"/>
      <c r="D115" s="459"/>
      <c r="E115" s="460"/>
      <c r="F115" s="461">
        <f>SUM(F102:F113)</f>
        <v>0</v>
      </c>
    </row>
    <row r="116" spans="1:6" ht="15.75" thickTop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0"/>
  <sheetViews>
    <sheetView zoomScale="90" zoomScaleNormal="90" workbookViewId="0">
      <selection activeCell="C6" sqref="C6"/>
    </sheetView>
  </sheetViews>
  <sheetFormatPr defaultColWidth="9.140625" defaultRowHeight="15"/>
  <cols>
    <col min="1" max="1" width="7.28515625" style="74" bestFit="1" customWidth="1"/>
    <col min="2" max="2" width="18.28515625" style="73" customWidth="1"/>
    <col min="3" max="3" width="17.140625" style="73" customWidth="1"/>
    <col min="4" max="4" width="19.7109375" style="73" customWidth="1"/>
    <col min="5" max="5" width="20.42578125" style="73" customWidth="1"/>
    <col min="6" max="6" width="14.42578125" style="74" customWidth="1"/>
    <col min="7" max="7" width="11" style="93" customWidth="1"/>
    <col min="8" max="8" width="13.5703125" style="73" customWidth="1"/>
    <col min="9" max="9" width="15.28515625" style="73" customWidth="1"/>
    <col min="10" max="16384" width="9.140625" style="73"/>
  </cols>
  <sheetData>
    <row r="1" spans="1:9" ht="60" customHeight="1"/>
    <row r="2" spans="1:9" ht="42" customHeight="1">
      <c r="A2" s="128" t="s">
        <v>23</v>
      </c>
      <c r="B2" s="466" t="s">
        <v>24</v>
      </c>
      <c r="C2" s="467"/>
      <c r="D2" s="467"/>
      <c r="E2" s="468"/>
      <c r="F2" s="128" t="s">
        <v>26</v>
      </c>
      <c r="G2" s="129" t="s">
        <v>91</v>
      </c>
      <c r="H2" s="130" t="s">
        <v>92</v>
      </c>
      <c r="I2" s="131" t="s">
        <v>93</v>
      </c>
    </row>
    <row r="3" spans="1:9">
      <c r="B3" s="78"/>
      <c r="C3" s="76"/>
      <c r="D3" s="76"/>
      <c r="E3" s="77"/>
      <c r="F3" s="79"/>
      <c r="G3" s="9"/>
      <c r="I3" s="95"/>
    </row>
    <row r="4" spans="1:9">
      <c r="B4" s="149" t="s">
        <v>94</v>
      </c>
      <c r="C4" s="76"/>
      <c r="D4" s="76"/>
      <c r="E4" s="77"/>
      <c r="F4" s="79"/>
      <c r="G4" s="9"/>
      <c r="I4" s="95"/>
    </row>
    <row r="5" spans="1:9">
      <c r="B5" s="149" t="s">
        <v>95</v>
      </c>
      <c r="C5" s="76"/>
      <c r="D5" s="76"/>
      <c r="E5" s="77"/>
      <c r="F5" s="79"/>
      <c r="G5" s="9"/>
      <c r="I5" s="95"/>
    </row>
    <row r="6" spans="1:9">
      <c r="A6" s="80"/>
      <c r="B6" s="149"/>
      <c r="C6" s="12"/>
      <c r="D6" s="12"/>
      <c r="E6" s="81"/>
      <c r="F6" s="42"/>
      <c r="G6" s="13"/>
      <c r="H6" s="42"/>
      <c r="I6" s="96"/>
    </row>
    <row r="7" spans="1:9">
      <c r="A7" s="80"/>
      <c r="B7" s="82"/>
      <c r="C7" s="12"/>
      <c r="D7" s="12"/>
      <c r="E7" s="81"/>
      <c r="F7" s="42"/>
      <c r="G7" s="13"/>
      <c r="H7" s="42"/>
      <c r="I7" s="96"/>
    </row>
    <row r="8" spans="1:9">
      <c r="A8" s="80"/>
      <c r="B8" s="78" t="s">
        <v>96</v>
      </c>
      <c r="C8" s="12"/>
      <c r="D8" s="12"/>
      <c r="E8" s="81"/>
      <c r="F8" s="42"/>
      <c r="G8" s="13"/>
      <c r="H8" s="42"/>
      <c r="I8" s="96"/>
    </row>
    <row r="9" spans="1:9">
      <c r="A9" s="80"/>
      <c r="B9" s="78"/>
      <c r="C9" s="18"/>
      <c r="D9" s="12"/>
      <c r="E9" s="81"/>
      <c r="F9" s="42"/>
      <c r="G9" s="13"/>
      <c r="H9" s="42"/>
      <c r="I9" s="96"/>
    </row>
    <row r="10" spans="1:9">
      <c r="A10" s="80"/>
      <c r="B10" s="78"/>
      <c r="C10" s="18"/>
      <c r="D10" s="12"/>
      <c r="E10" s="81"/>
      <c r="F10" s="83"/>
      <c r="G10" s="13"/>
      <c r="H10" s="13"/>
      <c r="I10" s="96"/>
    </row>
    <row r="11" spans="1:9">
      <c r="A11" s="10" t="s">
        <v>31</v>
      </c>
      <c r="B11" s="19" t="s">
        <v>97</v>
      </c>
      <c r="C11" s="18"/>
      <c r="D11" s="12"/>
      <c r="E11" s="12"/>
      <c r="F11" s="14" t="s">
        <v>98</v>
      </c>
      <c r="G11" s="13">
        <f>4*3</f>
        <v>12</v>
      </c>
      <c r="H11" s="13" t="s">
        <v>15</v>
      </c>
      <c r="I11" s="96" t="s">
        <v>15</v>
      </c>
    </row>
    <row r="12" spans="1:9">
      <c r="A12" s="10" t="s">
        <v>15</v>
      </c>
      <c r="B12" s="19" t="s">
        <v>99</v>
      </c>
      <c r="C12" s="18"/>
      <c r="D12" s="12"/>
      <c r="E12" s="12"/>
      <c r="F12" s="13"/>
      <c r="G12" s="13"/>
      <c r="H12" s="13"/>
      <c r="I12" s="96"/>
    </row>
    <row r="13" spans="1:9">
      <c r="A13" s="10"/>
      <c r="B13" s="19"/>
      <c r="C13" s="18"/>
      <c r="D13" s="12"/>
      <c r="E13" s="12"/>
      <c r="F13" s="13"/>
      <c r="G13" s="13"/>
      <c r="H13" s="13"/>
      <c r="I13" s="96"/>
    </row>
    <row r="14" spans="1:9">
      <c r="A14" s="10" t="s">
        <v>34</v>
      </c>
      <c r="B14" s="19" t="s">
        <v>100</v>
      </c>
      <c r="C14" s="18"/>
      <c r="D14" s="12"/>
      <c r="E14" s="12"/>
      <c r="F14" s="13"/>
      <c r="G14" s="13"/>
      <c r="H14" s="13"/>
      <c r="I14" s="96"/>
    </row>
    <row r="15" spans="1:9">
      <c r="A15" s="10"/>
      <c r="B15" s="19" t="s">
        <v>101</v>
      </c>
      <c r="C15" s="18"/>
      <c r="D15" s="12"/>
      <c r="E15" s="12"/>
      <c r="F15" s="13"/>
      <c r="G15" s="13"/>
      <c r="H15" s="13"/>
      <c r="I15" s="96"/>
    </row>
    <row r="16" spans="1:9">
      <c r="A16" s="10"/>
      <c r="B16" s="19" t="s">
        <v>102</v>
      </c>
      <c r="C16" s="18"/>
      <c r="D16" s="12"/>
      <c r="E16" s="12"/>
      <c r="F16" s="13" t="s">
        <v>38</v>
      </c>
      <c r="G16" s="13">
        <v>1</v>
      </c>
      <c r="H16" s="13" t="s">
        <v>15</v>
      </c>
      <c r="I16" s="96" t="s">
        <v>15</v>
      </c>
    </row>
    <row r="17" spans="1:9">
      <c r="A17" s="10"/>
      <c r="B17" s="19"/>
      <c r="C17" s="18"/>
      <c r="D17" s="12"/>
      <c r="E17" s="12"/>
      <c r="F17" s="13"/>
      <c r="G17" s="13"/>
      <c r="H17" s="13"/>
      <c r="I17" s="96"/>
    </row>
    <row r="18" spans="1:9">
      <c r="A18" s="10"/>
      <c r="B18" s="19"/>
      <c r="C18" s="18"/>
      <c r="D18" s="12"/>
      <c r="E18" s="12"/>
      <c r="F18" s="13"/>
      <c r="G18" s="13"/>
      <c r="H18" s="13"/>
      <c r="I18" s="96"/>
    </row>
    <row r="19" spans="1:9">
      <c r="A19" s="303"/>
      <c r="B19" s="304" t="s">
        <v>103</v>
      </c>
      <c r="C19" s="305"/>
      <c r="D19" s="306"/>
      <c r="E19" s="306"/>
      <c r="F19" s="307" t="s">
        <v>104</v>
      </c>
      <c r="G19" s="308"/>
      <c r="H19" s="308"/>
      <c r="I19" s="378" t="s">
        <v>15</v>
      </c>
    </row>
    <row r="20" spans="1:9">
      <c r="A20" s="10"/>
      <c r="B20" s="17"/>
      <c r="C20" s="18"/>
      <c r="D20" s="12"/>
      <c r="E20" s="12"/>
      <c r="F20" s="13"/>
      <c r="G20" s="13"/>
      <c r="H20" s="13"/>
      <c r="I20" s="97"/>
    </row>
    <row r="21" spans="1:9">
      <c r="A21" s="29"/>
      <c r="B21" s="261"/>
      <c r="C21" s="262"/>
      <c r="D21" s="31"/>
      <c r="E21" s="31"/>
      <c r="F21" s="32"/>
      <c r="G21" s="32"/>
      <c r="H21" s="32"/>
      <c r="I21" s="99"/>
    </row>
    <row r="22" spans="1:9">
      <c r="A22" s="10"/>
      <c r="B22" s="11" t="s">
        <v>105</v>
      </c>
      <c r="C22" s="18"/>
      <c r="D22" s="12"/>
      <c r="E22" s="12"/>
      <c r="F22" s="13"/>
      <c r="G22" s="13"/>
      <c r="H22" s="13"/>
      <c r="I22" s="96"/>
    </row>
    <row r="23" spans="1:9">
      <c r="A23" s="10"/>
      <c r="B23" s="11"/>
      <c r="C23" s="18"/>
      <c r="D23" s="12"/>
      <c r="E23" s="12"/>
      <c r="F23" s="13"/>
      <c r="G23" s="13"/>
      <c r="H23" s="13"/>
      <c r="I23" s="96"/>
    </row>
    <row r="24" spans="1:9">
      <c r="A24" s="10"/>
      <c r="B24" s="11"/>
      <c r="C24" s="18"/>
      <c r="D24" s="12"/>
      <c r="E24" s="12"/>
      <c r="F24" s="13"/>
      <c r="G24" s="13"/>
      <c r="H24" s="13"/>
      <c r="I24" s="96"/>
    </row>
    <row r="25" spans="1:9">
      <c r="A25" s="10"/>
      <c r="B25" s="20" t="s">
        <v>106</v>
      </c>
      <c r="C25" s="12"/>
      <c r="D25" s="12"/>
      <c r="E25" s="12"/>
      <c r="F25" s="13"/>
      <c r="G25" s="13"/>
      <c r="H25" s="13"/>
      <c r="I25" s="96"/>
    </row>
    <row r="26" spans="1:9">
      <c r="A26" s="10"/>
      <c r="B26" s="20" t="s">
        <v>107</v>
      </c>
      <c r="C26" s="12"/>
      <c r="D26" s="12"/>
      <c r="E26" s="12"/>
      <c r="F26" s="13"/>
      <c r="G26" s="13"/>
      <c r="H26" s="13"/>
      <c r="I26" s="96"/>
    </row>
    <row r="27" spans="1:9">
      <c r="A27" s="10"/>
      <c r="B27" s="20"/>
      <c r="C27" s="12"/>
      <c r="D27" s="12"/>
      <c r="E27" s="12"/>
      <c r="F27" s="13"/>
      <c r="G27" s="13"/>
      <c r="H27" s="13"/>
      <c r="I27" s="96"/>
    </row>
    <row r="28" spans="1:9">
      <c r="A28" s="10" t="s">
        <v>31</v>
      </c>
      <c r="B28" s="19" t="s">
        <v>108</v>
      </c>
      <c r="C28" s="12"/>
      <c r="D28" s="12"/>
      <c r="E28" s="12"/>
      <c r="F28" s="14" t="s">
        <v>109</v>
      </c>
      <c r="G28" s="13">
        <f>G11*0.2</f>
        <v>2.4000000000000004</v>
      </c>
      <c r="H28" s="13" t="s">
        <v>15</v>
      </c>
      <c r="I28" s="96" t="s">
        <v>15</v>
      </c>
    </row>
    <row r="29" spans="1:9">
      <c r="A29" s="10"/>
      <c r="B29" s="20"/>
      <c r="C29" s="12"/>
      <c r="D29" s="12"/>
      <c r="E29" s="12"/>
      <c r="F29" s="13"/>
      <c r="G29" s="13"/>
      <c r="H29" s="13"/>
      <c r="I29" s="96"/>
    </row>
    <row r="30" spans="1:9">
      <c r="A30" s="10" t="s">
        <v>34</v>
      </c>
      <c r="B30" s="19" t="s">
        <v>110</v>
      </c>
      <c r="C30" s="12"/>
      <c r="D30" s="12"/>
      <c r="E30" s="12"/>
      <c r="F30" s="13"/>
      <c r="G30" s="13"/>
      <c r="H30" s="13"/>
      <c r="I30" s="96"/>
    </row>
    <row r="31" spans="1:9">
      <c r="A31" s="10"/>
      <c r="B31" s="19" t="s">
        <v>111</v>
      </c>
      <c r="C31" s="12"/>
      <c r="D31" s="12"/>
      <c r="E31" s="12"/>
      <c r="F31" s="14" t="s">
        <v>109</v>
      </c>
      <c r="G31" s="13">
        <f>G28*0.1</f>
        <v>0.24000000000000005</v>
      </c>
      <c r="H31" s="13" t="s">
        <v>15</v>
      </c>
      <c r="I31" s="96" t="s">
        <v>15</v>
      </c>
    </row>
    <row r="32" spans="1:9">
      <c r="A32" s="10"/>
      <c r="B32" s="19"/>
      <c r="C32" s="12"/>
      <c r="D32" s="12"/>
      <c r="E32" s="12"/>
      <c r="F32" s="14"/>
      <c r="G32" s="13"/>
      <c r="H32" s="13"/>
      <c r="I32" s="96"/>
    </row>
    <row r="33" spans="1:9">
      <c r="A33" s="10"/>
      <c r="B33" s="19" t="s">
        <v>112</v>
      </c>
      <c r="C33" s="12"/>
      <c r="D33" s="12"/>
      <c r="E33" s="12"/>
      <c r="F33" s="14" t="s">
        <v>109</v>
      </c>
      <c r="G33" s="13">
        <v>3</v>
      </c>
      <c r="H33" s="13" t="s">
        <v>15</v>
      </c>
      <c r="I33" s="96" t="s">
        <v>15</v>
      </c>
    </row>
    <row r="34" spans="1:9">
      <c r="A34" s="10"/>
      <c r="B34" s="19"/>
      <c r="C34" s="12"/>
      <c r="D34" s="12"/>
      <c r="E34" s="12"/>
      <c r="F34" s="14"/>
      <c r="G34" s="13"/>
      <c r="H34" s="13"/>
      <c r="I34" s="96"/>
    </row>
    <row r="35" spans="1:9">
      <c r="A35" s="10"/>
      <c r="B35" s="20" t="s">
        <v>113</v>
      </c>
      <c r="C35" s="12"/>
      <c r="D35" s="12"/>
      <c r="E35" s="12"/>
      <c r="F35" s="13"/>
      <c r="G35" s="13"/>
      <c r="H35" s="13"/>
      <c r="I35" s="96"/>
    </row>
    <row r="36" spans="1:9">
      <c r="A36" s="10"/>
      <c r="B36" s="19" t="s">
        <v>114</v>
      </c>
      <c r="C36" s="12"/>
      <c r="D36" s="12"/>
      <c r="E36" s="12"/>
      <c r="F36" s="14" t="s">
        <v>109</v>
      </c>
      <c r="G36" s="13">
        <f>(1*1*1*5)*6</f>
        <v>30</v>
      </c>
      <c r="H36" s="13" t="s">
        <v>15</v>
      </c>
      <c r="I36" s="96" t="s">
        <v>15</v>
      </c>
    </row>
    <row r="37" spans="1:9">
      <c r="A37" s="10"/>
      <c r="B37" s="19"/>
      <c r="C37" s="12"/>
      <c r="D37" s="12"/>
      <c r="E37" s="12"/>
      <c r="F37" s="13"/>
      <c r="G37" s="13"/>
      <c r="H37" s="13"/>
      <c r="I37" s="96"/>
    </row>
    <row r="38" spans="1:9">
      <c r="A38" s="10"/>
      <c r="B38" s="20" t="s">
        <v>115</v>
      </c>
      <c r="C38" s="12"/>
      <c r="D38" s="12"/>
      <c r="E38" s="12"/>
      <c r="F38" s="13"/>
      <c r="G38" s="13"/>
      <c r="H38" s="13"/>
      <c r="I38" s="96"/>
    </row>
    <row r="39" spans="1:9">
      <c r="A39" s="10"/>
      <c r="B39" s="20"/>
      <c r="C39" s="12"/>
      <c r="D39" s="12"/>
      <c r="E39" s="12"/>
      <c r="F39" s="13"/>
      <c r="G39" s="13"/>
      <c r="H39" s="13"/>
      <c r="I39" s="96"/>
    </row>
    <row r="40" spans="1:9">
      <c r="A40" s="10" t="s">
        <v>116</v>
      </c>
      <c r="B40" s="19" t="s">
        <v>117</v>
      </c>
      <c r="C40" s="12"/>
      <c r="D40" s="12"/>
      <c r="E40" s="12"/>
      <c r="F40" s="13"/>
      <c r="G40" s="13"/>
      <c r="H40" s="13"/>
      <c r="I40" s="96"/>
    </row>
    <row r="41" spans="1:9">
      <c r="A41" s="10"/>
      <c r="B41" s="19" t="s">
        <v>118</v>
      </c>
      <c r="C41" s="12"/>
      <c r="D41" s="12"/>
      <c r="E41" s="12"/>
      <c r="F41" s="13" t="s">
        <v>33</v>
      </c>
      <c r="G41" s="13">
        <v>1</v>
      </c>
      <c r="H41" s="13" t="s">
        <v>15</v>
      </c>
      <c r="I41" s="96" t="s">
        <v>15</v>
      </c>
    </row>
    <row r="42" spans="1:9">
      <c r="A42" s="10"/>
      <c r="B42" s="19"/>
      <c r="C42" s="12"/>
      <c r="D42" s="12"/>
      <c r="E42" s="12"/>
      <c r="F42" s="13"/>
      <c r="G42" s="13"/>
      <c r="H42" s="13"/>
      <c r="I42" s="96"/>
    </row>
    <row r="43" spans="1:9">
      <c r="A43" s="10"/>
      <c r="B43" s="20" t="s">
        <v>119</v>
      </c>
      <c r="C43" s="12"/>
      <c r="D43" s="12"/>
      <c r="E43" s="12"/>
      <c r="F43" s="13"/>
      <c r="G43" s="13"/>
      <c r="H43" s="13"/>
      <c r="I43" s="96"/>
    </row>
    <row r="44" spans="1:9">
      <c r="A44" s="10"/>
      <c r="B44" s="19"/>
      <c r="C44" s="12"/>
      <c r="D44" s="12"/>
      <c r="E44" s="12"/>
      <c r="F44" s="13"/>
      <c r="G44" s="13"/>
      <c r="H44" s="13"/>
      <c r="I44" s="96"/>
    </row>
    <row r="45" spans="1:9">
      <c r="A45" s="10" t="s">
        <v>120</v>
      </c>
      <c r="B45" s="19" t="s">
        <v>121</v>
      </c>
      <c r="C45" s="12"/>
      <c r="D45" s="12"/>
      <c r="E45" s="12"/>
      <c r="F45" s="13"/>
      <c r="G45" s="13"/>
      <c r="H45" s="13"/>
      <c r="I45" s="96"/>
    </row>
    <row r="46" spans="1:9">
      <c r="A46" s="10"/>
      <c r="B46" s="19" t="s">
        <v>122</v>
      </c>
      <c r="C46" s="12"/>
      <c r="D46" s="12"/>
      <c r="E46" s="12"/>
      <c r="F46" s="14" t="s">
        <v>109</v>
      </c>
      <c r="G46" s="13">
        <f>G36*0.3</f>
        <v>9</v>
      </c>
      <c r="H46" s="13" t="s">
        <v>15</v>
      </c>
      <c r="I46" s="96" t="s">
        <v>15</v>
      </c>
    </row>
    <row r="47" spans="1:9">
      <c r="A47" s="10"/>
      <c r="B47" s="19"/>
      <c r="C47" s="12"/>
      <c r="D47" s="12"/>
      <c r="E47" s="12"/>
      <c r="F47" s="13"/>
      <c r="G47" s="13"/>
      <c r="H47" s="13"/>
      <c r="I47" s="96"/>
    </row>
    <row r="48" spans="1:9">
      <c r="A48" s="10" t="s">
        <v>123</v>
      </c>
      <c r="B48" s="19" t="s">
        <v>124</v>
      </c>
      <c r="C48" s="12"/>
      <c r="D48" s="12"/>
      <c r="E48" s="12"/>
      <c r="F48" s="13"/>
      <c r="G48" s="13"/>
      <c r="H48" s="13"/>
      <c r="I48" s="96"/>
    </row>
    <row r="49" spans="1:9">
      <c r="A49" s="10"/>
      <c r="B49" s="19" t="s">
        <v>125</v>
      </c>
      <c r="C49" s="12"/>
      <c r="D49" s="12"/>
      <c r="E49" s="12"/>
      <c r="F49" s="13"/>
      <c r="G49" s="13"/>
      <c r="H49" s="13"/>
      <c r="I49" s="96"/>
    </row>
    <row r="50" spans="1:9">
      <c r="A50" s="10"/>
      <c r="B50" s="19" t="s">
        <v>126</v>
      </c>
      <c r="C50" s="12"/>
      <c r="D50" s="12"/>
      <c r="E50" s="12"/>
      <c r="F50" s="14" t="s">
        <v>109</v>
      </c>
      <c r="G50" s="13">
        <f>G36-G46</f>
        <v>21</v>
      </c>
      <c r="H50" s="13" t="s">
        <v>15</v>
      </c>
      <c r="I50" s="96" t="s">
        <v>15</v>
      </c>
    </row>
    <row r="51" spans="1:9">
      <c r="A51" s="10"/>
      <c r="B51" s="19"/>
      <c r="C51" s="12"/>
      <c r="D51" s="12"/>
      <c r="E51" s="12"/>
      <c r="F51" s="13"/>
      <c r="G51" s="13"/>
      <c r="H51" s="13"/>
      <c r="I51" s="96"/>
    </row>
    <row r="52" spans="1:9">
      <c r="A52" s="10"/>
      <c r="B52" s="20" t="s">
        <v>127</v>
      </c>
      <c r="C52" s="12"/>
      <c r="D52" s="12"/>
      <c r="E52" s="12"/>
      <c r="F52" s="13"/>
      <c r="G52" s="13"/>
      <c r="H52" s="13"/>
      <c r="I52" s="96"/>
    </row>
    <row r="53" spans="1:9">
      <c r="A53" s="10"/>
      <c r="B53" s="21"/>
      <c r="C53" s="12"/>
      <c r="D53" s="12"/>
      <c r="E53" s="12"/>
      <c r="F53" s="13"/>
      <c r="G53" s="13"/>
      <c r="H53" s="13"/>
      <c r="I53" s="96"/>
    </row>
    <row r="54" spans="1:9">
      <c r="A54" s="10" t="s">
        <v>128</v>
      </c>
      <c r="B54" s="19" t="s">
        <v>129</v>
      </c>
      <c r="C54" s="12"/>
      <c r="D54" s="12"/>
      <c r="E54" s="12"/>
      <c r="F54" s="13"/>
      <c r="G54" s="13"/>
      <c r="H54" s="13"/>
      <c r="I54" s="96"/>
    </row>
    <row r="55" spans="1:9">
      <c r="A55" s="10"/>
      <c r="B55" s="19" t="s">
        <v>130</v>
      </c>
      <c r="C55" s="12"/>
      <c r="D55" s="12"/>
      <c r="E55" s="12"/>
      <c r="F55" s="14" t="s">
        <v>98</v>
      </c>
      <c r="G55" s="13">
        <f>G28*0.3</f>
        <v>0.72000000000000008</v>
      </c>
      <c r="H55" s="13" t="s">
        <v>15</v>
      </c>
      <c r="I55" s="96" t="s">
        <v>15</v>
      </c>
    </row>
    <row r="56" spans="1:9">
      <c r="A56" s="10"/>
      <c r="B56" s="19"/>
      <c r="C56" s="12"/>
      <c r="D56" s="12"/>
      <c r="E56" s="12"/>
      <c r="F56" s="13"/>
      <c r="G56" s="13"/>
      <c r="H56" s="13"/>
      <c r="I56" s="96"/>
    </row>
    <row r="57" spans="1:9">
      <c r="A57" s="10" t="s">
        <v>131</v>
      </c>
      <c r="B57" s="19" t="s">
        <v>132</v>
      </c>
      <c r="C57" s="12"/>
      <c r="D57" s="12"/>
      <c r="E57" s="12"/>
      <c r="F57" s="14" t="s">
        <v>98</v>
      </c>
      <c r="G57" s="13">
        <f>5*4</f>
        <v>20</v>
      </c>
      <c r="H57" s="13" t="s">
        <v>15</v>
      </c>
      <c r="I57" s="96" t="s">
        <v>15</v>
      </c>
    </row>
    <row r="58" spans="1:9">
      <c r="A58" s="10"/>
      <c r="B58" s="19" t="s">
        <v>133</v>
      </c>
      <c r="C58" s="12"/>
      <c r="D58" s="12"/>
      <c r="E58" s="12"/>
      <c r="F58" s="13"/>
      <c r="G58" s="13"/>
      <c r="H58" s="13"/>
      <c r="I58" s="96"/>
    </row>
    <row r="59" spans="1:9">
      <c r="A59" s="10"/>
      <c r="B59" s="19"/>
      <c r="C59" s="12"/>
      <c r="D59" s="12"/>
      <c r="E59" s="12"/>
      <c r="F59" s="13"/>
      <c r="G59" s="13"/>
      <c r="H59" s="13"/>
      <c r="I59" s="96"/>
    </row>
    <row r="60" spans="1:9">
      <c r="A60" s="10"/>
      <c r="B60" s="20" t="s">
        <v>134</v>
      </c>
      <c r="C60" s="12"/>
      <c r="D60" s="12"/>
      <c r="E60" s="12"/>
      <c r="F60" s="13"/>
      <c r="G60" s="13"/>
      <c r="H60" s="13"/>
      <c r="I60" s="96"/>
    </row>
    <row r="61" spans="1:9">
      <c r="A61" s="10"/>
      <c r="B61" s="21"/>
      <c r="C61" s="12"/>
      <c r="D61" s="12"/>
      <c r="E61" s="12"/>
      <c r="F61" s="13"/>
      <c r="G61" s="13"/>
      <c r="H61" s="13"/>
      <c r="I61" s="96"/>
    </row>
    <row r="62" spans="1:9">
      <c r="A62" s="10" t="s">
        <v>135</v>
      </c>
      <c r="B62" s="19" t="s">
        <v>136</v>
      </c>
      <c r="C62" s="12"/>
      <c r="D62" s="12"/>
      <c r="E62" s="12"/>
      <c r="F62" s="13"/>
      <c r="G62" s="13"/>
      <c r="H62" s="13"/>
      <c r="I62" s="96"/>
    </row>
    <row r="63" spans="1:9">
      <c r="A63" s="10"/>
      <c r="B63" s="19" t="s">
        <v>137</v>
      </c>
      <c r="C63" s="12"/>
      <c r="D63" s="12"/>
      <c r="E63" s="12"/>
      <c r="F63" s="13"/>
      <c r="G63" s="13"/>
      <c r="H63" s="13"/>
      <c r="I63" s="96"/>
    </row>
    <row r="64" spans="1:9">
      <c r="A64" s="10"/>
      <c r="B64" s="19" t="s">
        <v>138</v>
      </c>
      <c r="C64" s="12"/>
      <c r="D64" s="12"/>
      <c r="E64" s="12"/>
      <c r="F64" s="14" t="s">
        <v>98</v>
      </c>
      <c r="G64" s="13">
        <f>G57</f>
        <v>20</v>
      </c>
      <c r="H64" s="13" t="s">
        <v>15</v>
      </c>
      <c r="I64" s="96" t="s">
        <v>15</v>
      </c>
    </row>
    <row r="65" spans="1:9">
      <c r="A65" s="10"/>
      <c r="B65" s="19"/>
      <c r="C65" s="12"/>
      <c r="D65" s="12"/>
      <c r="E65" s="12"/>
      <c r="F65" s="13"/>
      <c r="G65" s="13"/>
      <c r="H65" s="13"/>
      <c r="I65" s="96"/>
    </row>
    <row r="66" spans="1:9">
      <c r="A66" s="10"/>
      <c r="B66" s="20" t="s">
        <v>139</v>
      </c>
      <c r="C66" s="22"/>
      <c r="D66" s="12"/>
      <c r="E66" s="12"/>
      <c r="F66" s="13"/>
      <c r="G66" s="24"/>
      <c r="H66" s="13"/>
      <c r="I66" s="96"/>
    </row>
    <row r="67" spans="1:9">
      <c r="A67" s="10"/>
      <c r="B67" s="19"/>
      <c r="C67" s="12"/>
      <c r="D67" s="12"/>
      <c r="E67" s="12"/>
      <c r="F67" s="13"/>
      <c r="G67" s="13"/>
      <c r="H67" s="13"/>
      <c r="I67" s="96"/>
    </row>
    <row r="68" spans="1:9">
      <c r="A68" s="10" t="s">
        <v>140</v>
      </c>
      <c r="B68" s="19" t="s">
        <v>141</v>
      </c>
      <c r="C68" s="12"/>
      <c r="D68" s="12"/>
      <c r="E68" s="12"/>
      <c r="F68" s="13"/>
      <c r="G68" s="13"/>
      <c r="H68" s="13"/>
      <c r="I68" s="96"/>
    </row>
    <row r="69" spans="1:9">
      <c r="A69" s="10"/>
      <c r="B69" s="19" t="s">
        <v>142</v>
      </c>
      <c r="C69" s="12"/>
      <c r="D69" s="12"/>
      <c r="E69" s="12"/>
      <c r="F69" s="13"/>
      <c r="G69" s="13"/>
      <c r="H69" s="13"/>
      <c r="I69" s="96"/>
    </row>
    <row r="70" spans="1:9">
      <c r="A70" s="10"/>
      <c r="B70" s="19" t="s">
        <v>143</v>
      </c>
      <c r="C70" s="12"/>
      <c r="D70" s="12"/>
      <c r="E70" s="12"/>
      <c r="F70" s="13"/>
      <c r="G70" s="13"/>
      <c r="H70" s="13"/>
      <c r="I70" s="96"/>
    </row>
    <row r="71" spans="1:9">
      <c r="A71" s="10"/>
      <c r="B71" s="19" t="s">
        <v>144</v>
      </c>
      <c r="C71" s="12"/>
      <c r="D71" s="12"/>
      <c r="E71" s="12"/>
      <c r="F71" s="14" t="s">
        <v>98</v>
      </c>
      <c r="G71" s="13">
        <f>G64</f>
        <v>20</v>
      </c>
      <c r="H71" s="13" t="s">
        <v>15</v>
      </c>
      <c r="I71" s="96" t="s">
        <v>15</v>
      </c>
    </row>
    <row r="72" spans="1:9">
      <c r="A72" s="10"/>
      <c r="B72" s="19"/>
      <c r="C72" s="12"/>
      <c r="D72" s="12"/>
      <c r="E72" s="12"/>
      <c r="F72" s="13"/>
      <c r="G72" s="13"/>
      <c r="H72" s="13"/>
      <c r="I72" s="96"/>
    </row>
    <row r="73" spans="1:9">
      <c r="A73" s="10"/>
      <c r="B73" s="19"/>
      <c r="C73" s="12"/>
      <c r="D73" s="12"/>
      <c r="E73" s="12"/>
      <c r="F73" s="13"/>
      <c r="G73" s="13"/>
      <c r="H73" s="23"/>
      <c r="I73" s="96"/>
    </row>
    <row r="74" spans="1:9">
      <c r="A74" s="303"/>
      <c r="B74" s="304" t="s">
        <v>103</v>
      </c>
      <c r="C74" s="305"/>
      <c r="D74" s="306"/>
      <c r="E74" s="306"/>
      <c r="F74" s="307" t="s">
        <v>104</v>
      </c>
      <c r="G74" s="308"/>
      <c r="H74" s="308"/>
      <c r="I74" s="378" t="e">
        <f>I28+I31+I33+I36+I41+I46+I50+I55+I57+I64+I71</f>
        <v>#VALUE!</v>
      </c>
    </row>
    <row r="75" spans="1:9">
      <c r="A75" s="10"/>
      <c r="B75" s="17"/>
      <c r="C75" s="22"/>
      <c r="D75" s="22"/>
      <c r="E75" s="22"/>
      <c r="F75" s="24"/>
      <c r="G75" s="13"/>
      <c r="H75" s="13"/>
      <c r="I75" s="97"/>
    </row>
    <row r="76" spans="1:9">
      <c r="A76" s="29"/>
      <c r="B76" s="63"/>
      <c r="C76" s="31"/>
      <c r="D76" s="31"/>
      <c r="E76" s="31"/>
      <c r="F76" s="32"/>
      <c r="G76" s="32"/>
      <c r="H76" s="260"/>
      <c r="I76" s="100"/>
    </row>
    <row r="77" spans="1:9">
      <c r="A77" s="10"/>
      <c r="B77" s="11" t="s">
        <v>145</v>
      </c>
      <c r="C77" s="12"/>
      <c r="D77" s="12"/>
      <c r="E77" s="12"/>
      <c r="F77" s="13"/>
      <c r="G77" s="13"/>
      <c r="H77" s="23"/>
      <c r="I77" s="96"/>
    </row>
    <row r="78" spans="1:9">
      <c r="A78" s="10"/>
      <c r="B78" s="11"/>
      <c r="C78" s="12"/>
      <c r="D78" s="12"/>
      <c r="E78" s="12"/>
      <c r="F78" s="13"/>
      <c r="G78" s="13"/>
      <c r="H78" s="23"/>
      <c r="I78" s="96"/>
    </row>
    <row r="79" spans="1:9">
      <c r="A79" s="10"/>
      <c r="B79" s="11"/>
      <c r="C79" s="12"/>
      <c r="D79" s="12"/>
      <c r="E79" s="12"/>
      <c r="F79" s="13"/>
      <c r="G79" s="13"/>
      <c r="H79" s="23"/>
      <c r="I79" s="96"/>
    </row>
    <row r="80" spans="1:9">
      <c r="A80" s="10"/>
      <c r="B80" s="20" t="s">
        <v>146</v>
      </c>
      <c r="C80" s="12"/>
      <c r="D80" s="12"/>
      <c r="E80" s="12"/>
      <c r="F80" s="13"/>
      <c r="G80" s="13"/>
      <c r="H80" s="13"/>
      <c r="I80" s="96"/>
    </row>
    <row r="81" spans="1:9">
      <c r="A81" s="10"/>
      <c r="B81" s="19"/>
      <c r="C81" s="12"/>
      <c r="D81" s="12"/>
      <c r="E81" s="12"/>
      <c r="F81" s="13"/>
      <c r="G81" s="13"/>
      <c r="H81" s="13"/>
      <c r="I81" s="96"/>
    </row>
    <row r="82" spans="1:9">
      <c r="A82" s="10" t="s">
        <v>31</v>
      </c>
      <c r="B82" s="19" t="s">
        <v>147</v>
      </c>
      <c r="C82" s="12"/>
      <c r="D82" s="12"/>
      <c r="E82" s="12"/>
      <c r="F82" s="14" t="s">
        <v>109</v>
      </c>
      <c r="G82" s="13">
        <f>G71*0.1</f>
        <v>2</v>
      </c>
      <c r="H82" s="13" t="s">
        <v>15</v>
      </c>
      <c r="I82" s="96" t="s">
        <v>15</v>
      </c>
    </row>
    <row r="83" spans="1:9">
      <c r="A83" s="10"/>
      <c r="B83" s="19"/>
      <c r="C83" s="12"/>
      <c r="D83" s="12"/>
      <c r="E83" s="12"/>
      <c r="F83" s="14"/>
      <c r="G83" s="13"/>
      <c r="H83" s="23"/>
      <c r="I83" s="96"/>
    </row>
    <row r="84" spans="1:9">
      <c r="A84" s="10"/>
      <c r="B84" s="19" t="s">
        <v>148</v>
      </c>
      <c r="C84" s="12"/>
      <c r="D84" s="12"/>
      <c r="E84" s="12"/>
      <c r="F84" s="14" t="s">
        <v>109</v>
      </c>
      <c r="G84" s="13">
        <f>(1.2*1.2*0.1)*6</f>
        <v>0.86399999999999988</v>
      </c>
      <c r="H84" s="13" t="s">
        <v>15</v>
      </c>
      <c r="I84" s="96" t="s">
        <v>15</v>
      </c>
    </row>
    <row r="85" spans="1:9">
      <c r="A85" s="10"/>
      <c r="B85" s="11"/>
      <c r="C85" s="12"/>
      <c r="D85" s="12"/>
      <c r="E85" s="12"/>
      <c r="F85" s="13"/>
      <c r="G85" s="13"/>
      <c r="H85" s="23"/>
      <c r="I85" s="96"/>
    </row>
    <row r="86" spans="1:9">
      <c r="A86" s="10"/>
      <c r="B86" s="20" t="s">
        <v>149</v>
      </c>
      <c r="C86" s="12"/>
      <c r="D86" s="12"/>
      <c r="E86" s="12"/>
      <c r="F86" s="13"/>
      <c r="G86" s="13"/>
      <c r="H86" s="13"/>
      <c r="I86" s="96"/>
    </row>
    <row r="87" spans="1:9">
      <c r="A87" s="10"/>
      <c r="B87" s="20" t="s">
        <v>150</v>
      </c>
      <c r="C87" s="12"/>
      <c r="D87" s="12"/>
      <c r="E87" s="12"/>
      <c r="F87" s="13"/>
      <c r="G87" s="13"/>
      <c r="H87" s="13"/>
      <c r="I87" s="96"/>
    </row>
    <row r="88" spans="1:9">
      <c r="A88" s="10"/>
      <c r="B88" s="20"/>
      <c r="C88" s="12"/>
      <c r="D88" s="12"/>
      <c r="E88" s="12"/>
      <c r="F88" s="13"/>
      <c r="G88" s="13"/>
      <c r="H88" s="13"/>
      <c r="I88" s="96"/>
    </row>
    <row r="89" spans="1:9">
      <c r="A89" s="10"/>
      <c r="B89" s="20" t="s">
        <v>151</v>
      </c>
      <c r="C89" s="12"/>
      <c r="D89" s="12"/>
      <c r="E89" s="12"/>
      <c r="F89" s="13"/>
      <c r="G89" s="13"/>
      <c r="H89" s="13"/>
      <c r="I89" s="96"/>
    </row>
    <row r="90" spans="1:9">
      <c r="A90" s="10"/>
      <c r="B90" s="19"/>
      <c r="C90" s="12"/>
      <c r="D90" s="12"/>
      <c r="E90" s="12"/>
      <c r="F90" s="13"/>
      <c r="G90" s="13"/>
      <c r="H90" s="13"/>
      <c r="I90" s="96"/>
    </row>
    <row r="91" spans="1:9">
      <c r="A91" s="10" t="s">
        <v>31</v>
      </c>
      <c r="B91" s="19" t="s">
        <v>152</v>
      </c>
      <c r="C91" s="12"/>
      <c r="D91" s="12"/>
      <c r="E91" s="12"/>
      <c r="F91" s="14" t="s">
        <v>109</v>
      </c>
      <c r="G91" s="13">
        <v>0.99</v>
      </c>
      <c r="H91" s="13" t="s">
        <v>15</v>
      </c>
      <c r="I91" s="96" t="s">
        <v>15</v>
      </c>
    </row>
    <row r="92" spans="1:9">
      <c r="A92" s="10"/>
      <c r="B92" s="19"/>
      <c r="C92" s="12"/>
      <c r="D92" s="12"/>
      <c r="E92" s="12"/>
      <c r="F92" s="13"/>
      <c r="G92" s="13"/>
      <c r="H92" s="13"/>
      <c r="I92" s="96"/>
    </row>
    <row r="93" spans="1:9">
      <c r="A93" s="10" t="s">
        <v>34</v>
      </c>
      <c r="B93" s="19" t="s">
        <v>153</v>
      </c>
      <c r="C93" s="12"/>
      <c r="D93" s="12"/>
      <c r="E93" s="12"/>
      <c r="F93" s="14" t="s">
        <v>109</v>
      </c>
      <c r="G93" s="13">
        <f>G91</f>
        <v>0.99</v>
      </c>
      <c r="H93" s="13" t="s">
        <v>15</v>
      </c>
      <c r="I93" s="96" t="s">
        <v>15</v>
      </c>
    </row>
    <row r="94" spans="1:9">
      <c r="A94" s="10"/>
      <c r="B94" s="19"/>
      <c r="C94" s="12"/>
      <c r="D94" s="12"/>
      <c r="E94" s="12"/>
      <c r="F94" s="13"/>
      <c r="G94" s="13"/>
      <c r="H94" s="13"/>
      <c r="I94" s="96"/>
    </row>
    <row r="95" spans="1:9">
      <c r="A95" s="10" t="s">
        <v>116</v>
      </c>
      <c r="B95" s="19" t="s">
        <v>154</v>
      </c>
      <c r="C95" s="12"/>
      <c r="D95" s="12"/>
      <c r="E95" s="12"/>
      <c r="F95" s="14" t="s">
        <v>109</v>
      </c>
      <c r="G95" s="13">
        <v>1.98</v>
      </c>
      <c r="H95" s="13" t="s">
        <v>15</v>
      </c>
      <c r="I95" s="96" t="s">
        <v>15</v>
      </c>
    </row>
    <row r="96" spans="1:9">
      <c r="A96" s="10"/>
      <c r="B96" s="19"/>
      <c r="C96" s="12"/>
      <c r="D96" s="12"/>
      <c r="E96" s="12"/>
      <c r="F96" s="13"/>
      <c r="G96" s="13"/>
      <c r="H96" s="13"/>
      <c r="I96" s="96"/>
    </row>
    <row r="97" spans="1:9">
      <c r="A97" s="10"/>
      <c r="B97" s="20" t="s">
        <v>155</v>
      </c>
      <c r="C97" s="12"/>
      <c r="D97" s="12"/>
      <c r="E97" s="12"/>
      <c r="F97" s="13"/>
      <c r="G97" s="13"/>
      <c r="H97" s="13"/>
      <c r="I97" s="96"/>
    </row>
    <row r="98" spans="1:9">
      <c r="A98" s="10"/>
      <c r="B98" s="19"/>
      <c r="C98" s="12"/>
      <c r="D98" s="12"/>
      <c r="E98" s="12"/>
      <c r="F98" s="13"/>
      <c r="G98" s="13"/>
      <c r="H98" s="13"/>
      <c r="I98" s="96"/>
    </row>
    <row r="99" spans="1:9">
      <c r="A99" s="10" t="s">
        <v>31</v>
      </c>
      <c r="B99" s="19" t="s">
        <v>156</v>
      </c>
      <c r="C99" s="12"/>
      <c r="D99" s="12"/>
      <c r="E99" s="12"/>
      <c r="F99" s="14" t="s">
        <v>109</v>
      </c>
      <c r="G99" s="13">
        <f>(1.2*1.2*0.5)*6</f>
        <v>4.32</v>
      </c>
      <c r="H99" s="13" t="s">
        <v>15</v>
      </c>
      <c r="I99" s="96" t="s">
        <v>15</v>
      </c>
    </row>
    <row r="100" spans="1:9">
      <c r="A100" s="10"/>
      <c r="B100" s="19"/>
      <c r="C100" s="12"/>
      <c r="D100" s="12"/>
      <c r="E100" s="12"/>
      <c r="F100" s="13"/>
      <c r="G100" s="13"/>
      <c r="H100" s="13"/>
      <c r="I100" s="96"/>
    </row>
    <row r="101" spans="1:9">
      <c r="A101" s="10" t="s">
        <v>34</v>
      </c>
      <c r="B101" s="19" t="s">
        <v>157</v>
      </c>
      <c r="C101" s="12"/>
      <c r="D101" s="12"/>
      <c r="E101" s="12"/>
      <c r="F101" s="14" t="s">
        <v>109</v>
      </c>
      <c r="G101" s="13">
        <f>(0.4*0.4*1)*6</f>
        <v>0.96000000000000019</v>
      </c>
      <c r="H101" s="13" t="s">
        <v>15</v>
      </c>
      <c r="I101" s="96" t="s">
        <v>15</v>
      </c>
    </row>
    <row r="102" spans="1:9">
      <c r="A102" s="10"/>
      <c r="B102" s="19"/>
      <c r="C102" s="12"/>
      <c r="D102" s="12"/>
      <c r="E102" s="12"/>
      <c r="F102" s="13"/>
      <c r="G102" s="13"/>
      <c r="H102" s="13"/>
      <c r="I102" s="96"/>
    </row>
    <row r="103" spans="1:9">
      <c r="A103" s="10" t="s">
        <v>116</v>
      </c>
      <c r="B103" s="19" t="s">
        <v>158</v>
      </c>
      <c r="C103" s="12"/>
      <c r="D103" s="12"/>
      <c r="E103" s="12"/>
      <c r="F103" s="14" t="s">
        <v>109</v>
      </c>
      <c r="G103" s="13">
        <f>(0.4*0.4*6)*6</f>
        <v>5.7600000000000016</v>
      </c>
      <c r="H103" s="13" t="s">
        <v>15</v>
      </c>
      <c r="I103" s="96" t="s">
        <v>15</v>
      </c>
    </row>
    <row r="104" spans="1:9">
      <c r="A104" s="10"/>
      <c r="B104" s="19"/>
      <c r="C104" s="12"/>
      <c r="D104" s="12"/>
      <c r="E104" s="12"/>
      <c r="F104" s="13"/>
      <c r="G104" s="13"/>
      <c r="H104" s="13"/>
      <c r="I104" s="96"/>
    </row>
    <row r="105" spans="1:9">
      <c r="A105" s="10"/>
      <c r="B105" s="20" t="s">
        <v>159</v>
      </c>
      <c r="C105" s="12"/>
      <c r="D105" s="12"/>
      <c r="E105" s="12"/>
      <c r="F105" s="13"/>
      <c r="G105" s="13"/>
      <c r="H105" s="13"/>
      <c r="I105" s="96"/>
    </row>
    <row r="106" spans="1:9">
      <c r="A106" s="10"/>
      <c r="B106" s="19"/>
      <c r="C106" s="12"/>
      <c r="D106" s="12"/>
      <c r="E106" s="12"/>
      <c r="F106" s="13"/>
      <c r="G106" s="13"/>
      <c r="H106" s="13"/>
      <c r="I106" s="96"/>
    </row>
    <row r="107" spans="1:9">
      <c r="A107" s="10" t="s">
        <v>31</v>
      </c>
      <c r="B107" s="19" t="s">
        <v>160</v>
      </c>
      <c r="C107" s="12"/>
      <c r="D107" s="12"/>
      <c r="E107" s="12"/>
      <c r="F107" s="13"/>
      <c r="G107" s="13"/>
      <c r="H107" s="13"/>
      <c r="I107" s="96"/>
    </row>
    <row r="108" spans="1:9">
      <c r="A108" s="10"/>
      <c r="B108" s="19" t="s">
        <v>161</v>
      </c>
      <c r="C108" s="12"/>
      <c r="D108" s="12"/>
      <c r="E108" s="12"/>
      <c r="F108" s="14" t="s">
        <v>109</v>
      </c>
      <c r="G108" s="13">
        <v>2.4</v>
      </c>
      <c r="H108" s="13" t="s">
        <v>15</v>
      </c>
      <c r="I108" s="96" t="s">
        <v>15</v>
      </c>
    </row>
    <row r="109" spans="1:9">
      <c r="A109" s="10"/>
      <c r="B109" s="19"/>
      <c r="C109" s="12"/>
      <c r="D109" s="12"/>
      <c r="E109" s="12"/>
      <c r="F109" s="13"/>
      <c r="G109" s="13"/>
      <c r="H109" s="23"/>
      <c r="I109" s="96"/>
    </row>
    <row r="110" spans="1:9">
      <c r="A110" s="10"/>
      <c r="B110" s="20" t="s">
        <v>162</v>
      </c>
      <c r="C110" s="12"/>
      <c r="D110" s="12"/>
      <c r="E110" s="12"/>
      <c r="F110" s="13"/>
      <c r="G110" s="13"/>
      <c r="H110" s="23"/>
      <c r="I110" s="96"/>
    </row>
    <row r="111" spans="1:9">
      <c r="A111" s="10"/>
      <c r="B111" s="19"/>
      <c r="C111" s="12"/>
      <c r="D111" s="12"/>
      <c r="E111" s="12"/>
      <c r="F111" s="13"/>
      <c r="G111" s="13"/>
      <c r="H111" s="23"/>
      <c r="I111" s="96"/>
    </row>
    <row r="112" spans="1:9">
      <c r="A112" s="10" t="s">
        <v>34</v>
      </c>
      <c r="B112" s="19" t="s">
        <v>163</v>
      </c>
      <c r="C112" s="12"/>
      <c r="D112" s="12"/>
      <c r="E112" s="12"/>
      <c r="F112" s="14" t="s">
        <v>109</v>
      </c>
      <c r="G112" s="13">
        <f>G108</f>
        <v>2.4</v>
      </c>
      <c r="H112" s="13" t="s">
        <v>15</v>
      </c>
      <c r="I112" s="96" t="s">
        <v>15</v>
      </c>
    </row>
    <row r="113" spans="1:11">
      <c r="A113" s="10"/>
      <c r="B113" s="19"/>
      <c r="C113" s="12"/>
      <c r="D113" s="12"/>
      <c r="E113" s="12"/>
      <c r="F113" s="13"/>
      <c r="G113" s="13"/>
      <c r="H113" s="23"/>
      <c r="I113" s="96"/>
    </row>
    <row r="114" spans="1:11">
      <c r="A114" s="10" t="s">
        <v>116</v>
      </c>
      <c r="B114" s="19" t="s">
        <v>164</v>
      </c>
      <c r="C114" s="12"/>
      <c r="D114" s="12"/>
      <c r="E114" s="12"/>
      <c r="F114" s="14" t="s">
        <v>109</v>
      </c>
      <c r="G114" s="13">
        <f>4*5*0.15</f>
        <v>3</v>
      </c>
      <c r="H114" s="13" t="s">
        <v>15</v>
      </c>
      <c r="I114" s="96" t="s">
        <v>15</v>
      </c>
    </row>
    <row r="115" spans="1:11">
      <c r="A115" s="10"/>
      <c r="B115" s="19"/>
      <c r="C115" s="12"/>
      <c r="D115" s="12"/>
      <c r="E115" s="12"/>
      <c r="F115" s="13"/>
      <c r="G115" s="13"/>
      <c r="H115" s="23"/>
      <c r="I115" s="96"/>
    </row>
    <row r="116" spans="1:11">
      <c r="A116" s="10"/>
      <c r="B116" s="19" t="s">
        <v>165</v>
      </c>
      <c r="C116" s="12"/>
      <c r="D116" s="12"/>
      <c r="E116" s="12"/>
      <c r="F116" s="13"/>
      <c r="G116" s="13"/>
      <c r="H116" s="23"/>
      <c r="I116" s="96"/>
      <c r="K116" s="84"/>
    </row>
    <row r="117" spans="1:11">
      <c r="A117" s="10"/>
      <c r="B117" s="252"/>
      <c r="C117" s="12"/>
      <c r="D117" s="12"/>
      <c r="E117" s="12"/>
      <c r="F117" s="13"/>
      <c r="G117" s="13"/>
      <c r="H117" s="23"/>
      <c r="I117" s="96"/>
      <c r="K117" s="84"/>
    </row>
    <row r="118" spans="1:11">
      <c r="A118" s="10" t="s">
        <v>123</v>
      </c>
      <c r="B118" s="19" t="s">
        <v>166</v>
      </c>
      <c r="C118" s="12"/>
      <c r="D118" s="12"/>
      <c r="E118" s="12"/>
      <c r="F118" s="14" t="s">
        <v>109</v>
      </c>
      <c r="G118" s="13">
        <v>5.03</v>
      </c>
      <c r="H118" s="13" t="s">
        <v>15</v>
      </c>
      <c r="I118" s="96" t="s">
        <v>15</v>
      </c>
      <c r="K118" s="84"/>
    </row>
    <row r="119" spans="1:11">
      <c r="A119" s="10"/>
      <c r="B119" s="19"/>
      <c r="C119" s="12"/>
      <c r="D119" s="12"/>
      <c r="E119" s="12"/>
      <c r="F119" s="13"/>
      <c r="G119" s="13"/>
      <c r="H119" s="23"/>
      <c r="I119" s="96"/>
    </row>
    <row r="120" spans="1:11">
      <c r="A120" s="10"/>
      <c r="B120" s="20" t="s">
        <v>167</v>
      </c>
      <c r="C120" s="12"/>
      <c r="D120" s="12"/>
      <c r="E120" s="12"/>
      <c r="F120" s="13"/>
      <c r="G120" s="13"/>
      <c r="H120" s="13"/>
      <c r="I120" s="96"/>
    </row>
    <row r="121" spans="1:11">
      <c r="A121" s="10"/>
      <c r="B121" s="19"/>
      <c r="C121" s="12"/>
      <c r="D121" s="12"/>
      <c r="E121" s="12"/>
      <c r="F121" s="13"/>
      <c r="G121" s="13"/>
      <c r="H121" s="13"/>
      <c r="I121" s="96"/>
    </row>
    <row r="122" spans="1:11">
      <c r="A122" s="10"/>
      <c r="B122" s="20" t="s">
        <v>168</v>
      </c>
      <c r="C122" s="12"/>
      <c r="D122" s="12"/>
      <c r="E122" s="12"/>
      <c r="F122" s="13"/>
      <c r="G122" s="13"/>
      <c r="H122" s="13"/>
      <c r="I122" s="96"/>
    </row>
    <row r="123" spans="1:11">
      <c r="A123" s="10"/>
      <c r="B123" s="20" t="s">
        <v>169</v>
      </c>
      <c r="C123" s="12"/>
      <c r="D123" s="12"/>
      <c r="E123" s="12"/>
      <c r="F123" s="13"/>
      <c r="G123" s="13"/>
      <c r="H123" s="13"/>
      <c r="I123" s="96"/>
    </row>
    <row r="124" spans="1:11">
      <c r="A124" s="10"/>
      <c r="B124" s="20"/>
      <c r="C124" s="12"/>
      <c r="D124" s="12"/>
      <c r="E124" s="12"/>
      <c r="F124" s="13"/>
      <c r="G124" s="13"/>
      <c r="H124" s="13"/>
      <c r="I124" s="96"/>
    </row>
    <row r="125" spans="1:11">
      <c r="A125" s="10"/>
      <c r="B125" s="20"/>
      <c r="C125" s="12"/>
      <c r="D125" s="12"/>
      <c r="E125" s="12"/>
      <c r="F125" s="13"/>
      <c r="G125" s="13"/>
      <c r="H125" s="13"/>
      <c r="I125" s="96"/>
    </row>
    <row r="126" spans="1:11">
      <c r="A126" s="10"/>
      <c r="B126" s="20" t="s">
        <v>151</v>
      </c>
      <c r="C126" s="12"/>
      <c r="D126" s="12"/>
      <c r="E126" s="12"/>
      <c r="F126" s="13"/>
      <c r="G126" s="13"/>
      <c r="H126" s="13"/>
      <c r="I126" s="96"/>
    </row>
    <row r="127" spans="1:11">
      <c r="A127" s="10"/>
      <c r="B127" s="21"/>
      <c r="C127" s="12"/>
      <c r="D127" s="12"/>
      <c r="E127" s="12"/>
      <c r="F127" s="13"/>
      <c r="G127" s="13"/>
      <c r="H127" s="13"/>
      <c r="I127" s="96"/>
    </row>
    <row r="128" spans="1:11">
      <c r="A128" s="10"/>
      <c r="B128" s="19" t="s">
        <v>170</v>
      </c>
      <c r="C128" s="12"/>
      <c r="D128" s="12"/>
      <c r="E128" s="12"/>
      <c r="F128" s="13"/>
      <c r="G128" s="13"/>
      <c r="H128" s="13"/>
      <c r="I128" s="96"/>
    </row>
    <row r="129" spans="1:11">
      <c r="A129" s="10"/>
      <c r="B129" s="21"/>
      <c r="C129" s="12"/>
      <c r="D129" s="12"/>
      <c r="E129" s="12"/>
      <c r="F129" s="13"/>
      <c r="G129" s="13"/>
      <c r="H129" s="13"/>
      <c r="I129" s="96"/>
    </row>
    <row r="130" spans="1:11">
      <c r="A130" s="10" t="s">
        <v>31</v>
      </c>
      <c r="B130" s="19" t="s">
        <v>171</v>
      </c>
      <c r="C130" s="12"/>
      <c r="D130" s="12"/>
      <c r="E130" s="12"/>
      <c r="F130" s="13"/>
      <c r="G130" s="13"/>
      <c r="H130" s="13"/>
      <c r="I130" s="96"/>
    </row>
    <row r="131" spans="1:11">
      <c r="A131" s="10"/>
      <c r="B131" s="19" t="s">
        <v>172</v>
      </c>
      <c r="C131" s="12"/>
      <c r="D131" s="12"/>
      <c r="E131" s="12"/>
      <c r="F131" s="13" t="s">
        <v>173</v>
      </c>
      <c r="G131" s="13">
        <f>5*(10+12)*0.888</f>
        <v>97.68</v>
      </c>
      <c r="H131" s="13" t="s">
        <v>15</v>
      </c>
      <c r="I131" s="96" t="s">
        <v>15</v>
      </c>
      <c r="K131" s="84"/>
    </row>
    <row r="132" spans="1:11">
      <c r="A132" s="10"/>
      <c r="B132" s="21"/>
      <c r="C132" s="12"/>
      <c r="D132" s="12"/>
      <c r="E132" s="12"/>
      <c r="F132" s="13"/>
      <c r="G132" s="13"/>
      <c r="H132" s="13"/>
      <c r="I132" s="96"/>
    </row>
    <row r="133" spans="1:11">
      <c r="A133" s="10" t="s">
        <v>34</v>
      </c>
      <c r="B133" s="19" t="s">
        <v>174</v>
      </c>
      <c r="C133" s="12"/>
      <c r="D133" s="12"/>
      <c r="E133" s="12"/>
      <c r="F133" s="13"/>
      <c r="G133" s="13"/>
      <c r="H133" s="13"/>
      <c r="I133" s="96"/>
    </row>
    <row r="134" spans="1:11">
      <c r="A134" s="10"/>
      <c r="B134" s="19" t="s">
        <v>175</v>
      </c>
      <c r="C134" s="12"/>
      <c r="D134" s="12"/>
      <c r="E134" s="12"/>
      <c r="F134" s="13" t="s">
        <v>173</v>
      </c>
      <c r="G134" s="13">
        <f>(10+12)/0.25*1.1*0.395</f>
        <v>38.236000000000004</v>
      </c>
      <c r="H134" s="13" t="s">
        <v>15</v>
      </c>
      <c r="I134" s="96" t="s">
        <v>15</v>
      </c>
    </row>
    <row r="135" spans="1:11">
      <c r="A135" s="10"/>
      <c r="B135" s="19"/>
      <c r="C135" s="12"/>
      <c r="D135" s="12"/>
      <c r="E135" s="12"/>
      <c r="F135" s="13"/>
      <c r="G135" s="13"/>
      <c r="H135" s="13"/>
      <c r="I135" s="96"/>
    </row>
    <row r="136" spans="1:11">
      <c r="A136" s="10"/>
      <c r="B136" s="19" t="s">
        <v>176</v>
      </c>
      <c r="C136" s="12"/>
      <c r="D136" s="12"/>
      <c r="E136" s="12"/>
      <c r="F136" s="13"/>
      <c r="G136" s="13"/>
      <c r="H136" s="13"/>
      <c r="I136" s="96"/>
    </row>
    <row r="137" spans="1:11">
      <c r="A137" s="10"/>
      <c r="B137" s="21"/>
      <c r="C137" s="12"/>
      <c r="D137" s="12"/>
      <c r="E137" s="12"/>
      <c r="F137" s="13"/>
      <c r="G137" s="13"/>
      <c r="H137" s="13"/>
      <c r="I137" s="96"/>
    </row>
    <row r="138" spans="1:11">
      <c r="A138" s="10" t="s">
        <v>116</v>
      </c>
      <c r="B138" s="19" t="s">
        <v>177</v>
      </c>
      <c r="C138" s="12"/>
      <c r="D138" s="12"/>
      <c r="E138" s="12"/>
      <c r="F138" s="13" t="s">
        <v>173</v>
      </c>
      <c r="G138" s="13">
        <f>G131</f>
        <v>97.68</v>
      </c>
      <c r="H138" s="13" t="s">
        <v>15</v>
      </c>
      <c r="I138" s="96" t="s">
        <v>15</v>
      </c>
    </row>
    <row r="139" spans="1:11">
      <c r="A139" s="10"/>
      <c r="B139" s="21"/>
      <c r="C139" s="12"/>
      <c r="D139" s="12"/>
      <c r="E139" s="12"/>
      <c r="F139" s="13"/>
      <c r="G139" s="13"/>
      <c r="H139" s="13"/>
      <c r="I139" s="96"/>
    </row>
    <row r="140" spans="1:11">
      <c r="A140" s="10" t="s">
        <v>120</v>
      </c>
      <c r="B140" s="19" t="s">
        <v>178</v>
      </c>
      <c r="C140" s="12"/>
      <c r="D140" s="12"/>
      <c r="E140" s="12"/>
      <c r="F140" s="13" t="s">
        <v>173</v>
      </c>
      <c r="G140" s="13">
        <f>G134</f>
        <v>38.236000000000004</v>
      </c>
      <c r="H140" s="13" t="s">
        <v>15</v>
      </c>
      <c r="I140" s="96" t="s">
        <v>15</v>
      </c>
    </row>
    <row r="141" spans="1:11">
      <c r="A141" s="10"/>
      <c r="B141" s="19"/>
      <c r="C141" s="12"/>
      <c r="D141" s="12"/>
      <c r="E141" s="12"/>
      <c r="F141" s="13"/>
      <c r="G141" s="13"/>
      <c r="H141" s="13"/>
      <c r="I141" s="96"/>
    </row>
    <row r="142" spans="1:11">
      <c r="A142" s="10"/>
      <c r="B142" s="19" t="s">
        <v>179</v>
      </c>
      <c r="C142" s="12"/>
      <c r="D142" s="12"/>
      <c r="E142" s="12"/>
      <c r="F142" s="13"/>
      <c r="G142" s="13"/>
      <c r="H142" s="13"/>
      <c r="I142" s="96"/>
    </row>
    <row r="143" spans="1:11">
      <c r="A143" s="10"/>
      <c r="B143" s="21"/>
      <c r="C143" s="12"/>
      <c r="D143" s="12"/>
      <c r="E143" s="12"/>
      <c r="F143" s="13"/>
      <c r="G143" s="13"/>
      <c r="H143" s="13"/>
      <c r="I143" s="96"/>
    </row>
    <row r="144" spans="1:11">
      <c r="A144" s="10" t="s">
        <v>116</v>
      </c>
      <c r="B144" s="19" t="s">
        <v>177</v>
      </c>
      <c r="C144" s="12"/>
      <c r="D144" s="12"/>
      <c r="E144" s="12"/>
      <c r="F144" s="13" t="s">
        <v>173</v>
      </c>
      <c r="G144" s="13">
        <f>11*(10+12)*0.888</f>
        <v>214.89600000000002</v>
      </c>
      <c r="H144" s="13" t="s">
        <v>15</v>
      </c>
      <c r="I144" s="96" t="s">
        <v>15</v>
      </c>
    </row>
    <row r="145" spans="1:9">
      <c r="A145" s="10"/>
      <c r="B145" s="21"/>
      <c r="C145" s="12"/>
      <c r="D145" s="12"/>
      <c r="E145" s="12"/>
      <c r="F145" s="13"/>
      <c r="G145" s="13"/>
      <c r="H145" s="13"/>
      <c r="I145" s="96"/>
    </row>
    <row r="146" spans="1:9">
      <c r="A146" s="10" t="s">
        <v>120</v>
      </c>
      <c r="B146" s="19" t="s">
        <v>178</v>
      </c>
      <c r="C146" s="12"/>
      <c r="D146" s="12"/>
      <c r="E146" s="12"/>
      <c r="F146" s="13" t="s">
        <v>173</v>
      </c>
      <c r="G146" s="13">
        <f>(10+12)/0.25*1.1*0.395</f>
        <v>38.236000000000004</v>
      </c>
      <c r="H146" s="13" t="s">
        <v>15</v>
      </c>
      <c r="I146" s="96" t="s">
        <v>15</v>
      </c>
    </row>
    <row r="147" spans="1:9">
      <c r="A147" s="10"/>
      <c r="B147" s="19"/>
      <c r="C147" s="12"/>
      <c r="D147" s="12"/>
      <c r="E147" s="12"/>
      <c r="F147" s="13"/>
      <c r="G147" s="13"/>
      <c r="H147" s="13"/>
      <c r="I147" s="96"/>
    </row>
    <row r="148" spans="1:9">
      <c r="A148" s="10"/>
      <c r="B148" s="20" t="s">
        <v>155</v>
      </c>
      <c r="C148" s="12"/>
      <c r="D148" s="12"/>
      <c r="E148" s="12"/>
      <c r="F148" s="13"/>
      <c r="G148" s="13"/>
      <c r="H148" s="13"/>
      <c r="I148" s="96"/>
    </row>
    <row r="149" spans="1:9">
      <c r="A149" s="10"/>
      <c r="B149" s="19"/>
      <c r="C149" s="12"/>
      <c r="D149" s="12"/>
      <c r="E149" s="12"/>
      <c r="F149" s="13"/>
      <c r="G149" s="13"/>
      <c r="H149" s="13"/>
      <c r="I149" s="96"/>
    </row>
    <row r="150" spans="1:9">
      <c r="A150" s="10"/>
      <c r="B150" s="19" t="s">
        <v>180</v>
      </c>
      <c r="C150" s="12"/>
      <c r="D150" s="12"/>
      <c r="E150" s="12"/>
      <c r="F150" s="13"/>
      <c r="G150" s="13"/>
      <c r="H150" s="13"/>
      <c r="I150" s="96"/>
    </row>
    <row r="151" spans="1:9">
      <c r="A151" s="10"/>
      <c r="B151" s="19"/>
      <c r="C151" s="12"/>
      <c r="D151" s="12"/>
      <c r="E151" s="12"/>
      <c r="F151" s="13"/>
      <c r="G151" s="13"/>
      <c r="H151" s="13"/>
      <c r="I151" s="96"/>
    </row>
    <row r="152" spans="1:9">
      <c r="A152" s="10" t="s">
        <v>31</v>
      </c>
      <c r="B152" s="19" t="s">
        <v>181</v>
      </c>
      <c r="C152" s="12"/>
      <c r="D152" s="12"/>
      <c r="E152" s="12"/>
      <c r="F152" s="13"/>
      <c r="G152" s="13"/>
      <c r="H152" s="13"/>
      <c r="I152" s="96"/>
    </row>
    <row r="153" spans="1:9">
      <c r="A153" s="10"/>
      <c r="B153" s="19" t="s">
        <v>182</v>
      </c>
      <c r="C153" s="12"/>
      <c r="D153" s="12"/>
      <c r="E153" s="12"/>
      <c r="F153" s="13" t="s">
        <v>173</v>
      </c>
      <c r="G153" s="13">
        <f>1.2/0.2*4*6*1.209</f>
        <v>174.09599999999998</v>
      </c>
      <c r="H153" s="13" t="s">
        <v>15</v>
      </c>
      <c r="I153" s="96" t="s">
        <v>15</v>
      </c>
    </row>
    <row r="154" spans="1:9">
      <c r="A154" s="10"/>
      <c r="B154" s="19"/>
      <c r="C154" s="12"/>
      <c r="D154" s="12"/>
      <c r="E154" s="12"/>
      <c r="F154" s="13"/>
      <c r="G154" s="13"/>
      <c r="H154" s="13"/>
      <c r="I154" s="96"/>
    </row>
    <row r="155" spans="1:9">
      <c r="A155" s="10"/>
      <c r="B155" s="19" t="s">
        <v>183</v>
      </c>
      <c r="C155" s="12"/>
      <c r="D155" s="12"/>
      <c r="E155" s="12"/>
      <c r="F155" s="13"/>
      <c r="G155" s="13"/>
      <c r="H155" s="13"/>
      <c r="I155" s="96"/>
    </row>
    <row r="156" spans="1:9">
      <c r="A156" s="10"/>
      <c r="B156" s="19"/>
      <c r="C156" s="12"/>
      <c r="D156" s="12"/>
      <c r="E156" s="12"/>
      <c r="F156" s="13"/>
      <c r="G156" s="13"/>
      <c r="H156" s="13"/>
      <c r="I156" s="96"/>
    </row>
    <row r="157" spans="1:9">
      <c r="A157" s="10" t="s">
        <v>34</v>
      </c>
      <c r="B157" s="19" t="s">
        <v>184</v>
      </c>
      <c r="C157" s="12"/>
      <c r="D157" s="12"/>
      <c r="E157" s="12"/>
      <c r="F157" s="13"/>
      <c r="G157" s="13"/>
      <c r="H157" s="13"/>
      <c r="I157" s="96"/>
    </row>
    <row r="158" spans="1:9">
      <c r="A158" s="10"/>
      <c r="B158" s="19" t="s">
        <v>185</v>
      </c>
      <c r="C158" s="12"/>
      <c r="D158" s="12"/>
      <c r="E158" s="12"/>
      <c r="F158" s="13" t="s">
        <v>173</v>
      </c>
      <c r="G158" s="13">
        <f>(1.5*8*1.579)*6</f>
        <v>113.688</v>
      </c>
      <c r="H158" s="13" t="s">
        <v>15</v>
      </c>
      <c r="I158" s="96" t="s">
        <v>15</v>
      </c>
    </row>
    <row r="159" spans="1:9">
      <c r="A159" s="10"/>
      <c r="B159" s="19"/>
      <c r="C159" s="12"/>
      <c r="D159" s="12"/>
      <c r="E159" s="12"/>
      <c r="F159" s="13"/>
      <c r="G159" s="13"/>
      <c r="H159" s="13"/>
      <c r="I159" s="96"/>
    </row>
    <row r="160" spans="1:9">
      <c r="A160" s="10" t="s">
        <v>116</v>
      </c>
      <c r="B160" s="19" t="s">
        <v>174</v>
      </c>
      <c r="C160" s="12"/>
      <c r="D160" s="12"/>
      <c r="E160" s="12"/>
      <c r="F160" s="13"/>
      <c r="G160" s="13"/>
      <c r="H160" s="13"/>
      <c r="I160" s="96"/>
    </row>
    <row r="161" spans="1:9">
      <c r="A161" s="10"/>
      <c r="B161" s="19" t="s">
        <v>175</v>
      </c>
      <c r="C161" s="12"/>
      <c r="D161" s="12"/>
      <c r="E161" s="12"/>
      <c r="F161" s="13" t="s">
        <v>173</v>
      </c>
      <c r="G161" s="13">
        <f>1/0.25*1.5*0.395*6</f>
        <v>14.22</v>
      </c>
      <c r="H161" s="13" t="s">
        <v>15</v>
      </c>
      <c r="I161" s="96" t="s">
        <v>15</v>
      </c>
    </row>
    <row r="162" spans="1:9">
      <c r="A162" s="10"/>
      <c r="B162" s="19"/>
      <c r="C162" s="12"/>
      <c r="D162" s="12"/>
      <c r="E162" s="12"/>
      <c r="F162" s="13"/>
      <c r="G162" s="13"/>
      <c r="H162" s="13"/>
      <c r="I162" s="96"/>
    </row>
    <row r="163" spans="1:9">
      <c r="A163" s="10"/>
      <c r="B163" s="19" t="s">
        <v>155</v>
      </c>
      <c r="C163" s="12"/>
      <c r="D163" s="12"/>
      <c r="E163" s="12"/>
      <c r="F163" s="13"/>
      <c r="G163" s="13"/>
      <c r="H163" s="13"/>
      <c r="I163" s="96"/>
    </row>
    <row r="164" spans="1:9">
      <c r="A164" s="10"/>
      <c r="B164" s="19"/>
      <c r="C164" s="12"/>
      <c r="D164" s="12"/>
      <c r="E164" s="12"/>
      <c r="F164" s="13"/>
      <c r="G164" s="13"/>
      <c r="H164" s="13"/>
      <c r="I164" s="96"/>
    </row>
    <row r="165" spans="1:9">
      <c r="A165" s="10"/>
      <c r="B165" s="19" t="s">
        <v>186</v>
      </c>
      <c r="C165" s="12"/>
      <c r="D165" s="12"/>
      <c r="E165" s="12"/>
      <c r="F165" s="13"/>
      <c r="G165" s="13"/>
      <c r="H165" s="13"/>
      <c r="I165" s="96"/>
    </row>
    <row r="166" spans="1:9">
      <c r="A166" s="10"/>
      <c r="B166" s="19"/>
      <c r="C166" s="12"/>
      <c r="D166" s="12"/>
      <c r="E166" s="12"/>
      <c r="F166" s="13"/>
      <c r="G166" s="13"/>
      <c r="H166" s="13"/>
      <c r="I166" s="96"/>
    </row>
    <row r="167" spans="1:9">
      <c r="A167" s="10" t="s">
        <v>120</v>
      </c>
      <c r="B167" s="19" t="s">
        <v>184</v>
      </c>
      <c r="C167" s="12"/>
      <c r="D167" s="12"/>
      <c r="E167" s="12"/>
      <c r="F167" s="13"/>
      <c r="G167" s="13"/>
      <c r="H167" s="13"/>
      <c r="I167" s="96"/>
    </row>
    <row r="168" spans="1:9">
      <c r="A168" s="10"/>
      <c r="B168" s="19" t="s">
        <v>185</v>
      </c>
      <c r="C168" s="12"/>
      <c r="D168" s="12"/>
      <c r="E168" s="12"/>
      <c r="F168" s="13" t="s">
        <v>173</v>
      </c>
      <c r="G168" s="13">
        <f>(8*6*1.579)*6</f>
        <v>454.75200000000001</v>
      </c>
      <c r="H168" s="13" t="s">
        <v>15</v>
      </c>
      <c r="I168" s="96" t="s">
        <v>15</v>
      </c>
    </row>
    <row r="169" spans="1:9">
      <c r="A169" s="10"/>
      <c r="B169" s="19"/>
      <c r="C169" s="12"/>
      <c r="D169" s="12"/>
      <c r="E169" s="12"/>
      <c r="F169" s="13"/>
      <c r="G169" s="13"/>
      <c r="H169" s="13"/>
      <c r="I169" s="96"/>
    </row>
    <row r="170" spans="1:9">
      <c r="A170" s="10" t="s">
        <v>123</v>
      </c>
      <c r="B170" s="19" t="s">
        <v>174</v>
      </c>
      <c r="C170" s="12"/>
      <c r="D170" s="12"/>
      <c r="E170" s="12"/>
      <c r="F170" s="13"/>
      <c r="G170" s="13"/>
      <c r="H170" s="13"/>
      <c r="I170" s="96"/>
    </row>
    <row r="171" spans="1:9">
      <c r="A171" s="10"/>
      <c r="B171" s="19" t="s">
        <v>175</v>
      </c>
      <c r="C171" s="12"/>
      <c r="D171" s="12"/>
      <c r="E171" s="12"/>
      <c r="F171" s="13" t="s">
        <v>173</v>
      </c>
      <c r="G171" s="13">
        <f>6/0.25*1.5*0.395*6</f>
        <v>85.320000000000007</v>
      </c>
      <c r="H171" s="13" t="s">
        <v>15</v>
      </c>
      <c r="I171" s="96" t="s">
        <v>15</v>
      </c>
    </row>
    <row r="172" spans="1:9">
      <c r="A172" s="10"/>
      <c r="B172" s="19"/>
      <c r="C172" s="12"/>
      <c r="D172" s="12"/>
      <c r="E172" s="12"/>
      <c r="F172" s="13"/>
      <c r="G172" s="13"/>
      <c r="H172" s="13"/>
      <c r="I172" s="96"/>
    </row>
    <row r="173" spans="1:9">
      <c r="A173" s="10"/>
      <c r="B173" s="19" t="s">
        <v>159</v>
      </c>
      <c r="C173" s="12"/>
      <c r="D173" s="12"/>
      <c r="E173" s="12"/>
      <c r="F173" s="13"/>
      <c r="G173" s="13"/>
      <c r="H173" s="13"/>
      <c r="I173" s="96"/>
    </row>
    <row r="174" spans="1:9">
      <c r="A174" s="10"/>
      <c r="B174" s="19"/>
      <c r="C174" s="12"/>
      <c r="D174" s="12"/>
      <c r="E174" s="12"/>
      <c r="F174" s="13"/>
      <c r="G174" s="13"/>
      <c r="H174" s="13"/>
      <c r="I174" s="96"/>
    </row>
    <row r="175" spans="1:9">
      <c r="A175" s="10"/>
      <c r="B175" s="19" t="s">
        <v>187</v>
      </c>
      <c r="C175" s="12"/>
      <c r="D175" s="12"/>
      <c r="E175" s="12"/>
      <c r="F175" s="13"/>
      <c r="G175" s="13"/>
      <c r="H175" s="13"/>
      <c r="I175" s="96"/>
    </row>
    <row r="176" spans="1:9">
      <c r="A176" s="10"/>
      <c r="B176" s="19"/>
      <c r="C176" s="12"/>
      <c r="D176" s="12"/>
      <c r="E176" s="12"/>
      <c r="F176" s="13"/>
      <c r="G176" s="13"/>
      <c r="H176" s="13"/>
      <c r="I176" s="96"/>
    </row>
    <row r="177" spans="1:9">
      <c r="A177" s="10" t="s">
        <v>31</v>
      </c>
      <c r="B177" s="19" t="s">
        <v>188</v>
      </c>
      <c r="C177" s="12"/>
      <c r="D177" s="12"/>
      <c r="E177" s="12"/>
      <c r="F177" s="13"/>
      <c r="G177" s="13"/>
      <c r="H177" s="13"/>
      <c r="I177" s="96"/>
    </row>
    <row r="178" spans="1:9">
      <c r="A178" s="10"/>
      <c r="B178" s="19" t="s">
        <v>172</v>
      </c>
      <c r="C178" s="12"/>
      <c r="D178" s="12"/>
      <c r="E178" s="12"/>
      <c r="F178" s="13" t="s">
        <v>173</v>
      </c>
      <c r="G178" s="13">
        <v>56.83</v>
      </c>
      <c r="H178" s="13" t="s">
        <v>15</v>
      </c>
      <c r="I178" s="96" t="s">
        <v>15</v>
      </c>
    </row>
    <row r="179" spans="1:9">
      <c r="A179" s="10"/>
      <c r="B179" s="19"/>
      <c r="C179" s="12"/>
      <c r="D179" s="12"/>
      <c r="E179" s="12"/>
      <c r="F179" s="13"/>
      <c r="G179" s="13"/>
      <c r="H179" s="13"/>
      <c r="I179" s="96"/>
    </row>
    <row r="180" spans="1:9">
      <c r="A180" s="10" t="s">
        <v>34</v>
      </c>
      <c r="B180" s="19" t="s">
        <v>189</v>
      </c>
      <c r="C180" s="12"/>
      <c r="D180" s="12"/>
      <c r="E180" s="12"/>
      <c r="F180" s="13"/>
      <c r="G180" s="13"/>
      <c r="H180" s="13"/>
      <c r="I180" s="96"/>
    </row>
    <row r="181" spans="1:9">
      <c r="A181" s="10"/>
      <c r="B181" s="19" t="s">
        <v>172</v>
      </c>
      <c r="C181" s="12"/>
      <c r="D181" s="12"/>
      <c r="E181" s="12"/>
      <c r="F181" s="13" t="s">
        <v>173</v>
      </c>
      <c r="G181" s="13">
        <v>53.28</v>
      </c>
      <c r="H181" s="13" t="s">
        <v>15</v>
      </c>
      <c r="I181" s="96" t="s">
        <v>15</v>
      </c>
    </row>
    <row r="182" spans="1:9">
      <c r="A182" s="10"/>
      <c r="B182" s="19"/>
      <c r="C182" s="12"/>
      <c r="D182" s="12"/>
      <c r="E182" s="12"/>
      <c r="F182" s="13"/>
      <c r="G182" s="13"/>
      <c r="H182" s="13"/>
      <c r="I182" s="96"/>
    </row>
    <row r="183" spans="1:9">
      <c r="A183" s="10" t="s">
        <v>116</v>
      </c>
      <c r="B183" s="19" t="s">
        <v>190</v>
      </c>
      <c r="C183" s="12"/>
      <c r="D183" s="12"/>
      <c r="E183" s="12"/>
      <c r="F183" s="13"/>
      <c r="G183" s="13"/>
      <c r="H183" s="13"/>
      <c r="I183" s="96"/>
    </row>
    <row r="184" spans="1:9">
      <c r="A184" s="10"/>
      <c r="B184" s="19" t="s">
        <v>172</v>
      </c>
      <c r="C184" s="12"/>
      <c r="D184" s="12"/>
      <c r="E184" s="12"/>
      <c r="F184" s="13" t="s">
        <v>173</v>
      </c>
      <c r="G184" s="13">
        <v>56.83</v>
      </c>
      <c r="H184" s="13" t="s">
        <v>15</v>
      </c>
      <c r="I184" s="96" t="s">
        <v>15</v>
      </c>
    </row>
    <row r="185" spans="1:9">
      <c r="A185" s="10"/>
      <c r="B185" s="19"/>
      <c r="C185" s="12"/>
      <c r="D185" s="12"/>
      <c r="E185" s="12"/>
      <c r="F185" s="13"/>
      <c r="G185" s="13"/>
      <c r="H185" s="13"/>
      <c r="I185" s="96"/>
    </row>
    <row r="186" spans="1:9">
      <c r="A186" s="10" t="s">
        <v>120</v>
      </c>
      <c r="B186" s="19" t="s">
        <v>191</v>
      </c>
      <c r="C186" s="12"/>
      <c r="D186" s="12"/>
      <c r="E186" s="12"/>
      <c r="F186" s="13"/>
      <c r="G186" s="13"/>
      <c r="H186" s="13"/>
      <c r="I186" s="96"/>
    </row>
    <row r="187" spans="1:9">
      <c r="A187" s="10"/>
      <c r="B187" s="19" t="s">
        <v>172</v>
      </c>
      <c r="C187" s="12"/>
      <c r="D187" s="12"/>
      <c r="E187" s="12"/>
      <c r="F187" s="13" t="s">
        <v>173</v>
      </c>
      <c r="G187" s="13">
        <v>53.28</v>
      </c>
      <c r="H187" s="13" t="s">
        <v>15</v>
      </c>
      <c r="I187" s="96" t="s">
        <v>15</v>
      </c>
    </row>
    <row r="188" spans="1:9">
      <c r="A188" s="10"/>
      <c r="B188" s="19"/>
      <c r="C188" s="12"/>
      <c r="D188" s="12"/>
      <c r="E188" s="12"/>
      <c r="F188" s="13"/>
      <c r="G188" s="13"/>
      <c r="H188" s="13"/>
      <c r="I188" s="96"/>
    </row>
    <row r="189" spans="1:9">
      <c r="A189" s="10"/>
      <c r="B189" s="19"/>
      <c r="C189" s="12"/>
      <c r="D189" s="12"/>
      <c r="E189" s="12"/>
      <c r="F189" s="13"/>
      <c r="G189" s="13"/>
      <c r="H189" s="13"/>
      <c r="I189" s="96"/>
    </row>
    <row r="190" spans="1:9">
      <c r="A190" s="10"/>
      <c r="B190" s="19" t="s">
        <v>192</v>
      </c>
      <c r="C190" s="12"/>
      <c r="D190" s="12"/>
      <c r="E190" s="12"/>
      <c r="F190" s="13"/>
      <c r="G190" s="13"/>
      <c r="H190" s="13"/>
      <c r="I190" s="96"/>
    </row>
    <row r="191" spans="1:9">
      <c r="A191" s="10"/>
      <c r="B191" s="19"/>
      <c r="C191" s="12"/>
      <c r="D191" s="12"/>
      <c r="E191" s="12"/>
      <c r="F191" s="13"/>
      <c r="G191" s="13"/>
      <c r="H191" s="13"/>
      <c r="I191" s="96"/>
    </row>
    <row r="192" spans="1:9">
      <c r="A192" s="10" t="s">
        <v>31</v>
      </c>
      <c r="B192" s="19" t="s">
        <v>188</v>
      </c>
      <c r="C192" s="12"/>
      <c r="D192" s="12"/>
      <c r="E192" s="12"/>
      <c r="F192" s="13"/>
      <c r="G192" s="13"/>
      <c r="H192" s="13"/>
      <c r="I192" s="96"/>
    </row>
    <row r="193" spans="1:9">
      <c r="A193" s="10"/>
      <c r="B193" s="19" t="s">
        <v>172</v>
      </c>
      <c r="C193" s="12"/>
      <c r="D193" s="12"/>
      <c r="E193" s="12"/>
      <c r="F193" s="13" t="s">
        <v>173</v>
      </c>
      <c r="G193" s="13">
        <v>56.83</v>
      </c>
      <c r="H193" s="13" t="s">
        <v>15</v>
      </c>
      <c r="I193" s="96" t="s">
        <v>15</v>
      </c>
    </row>
    <row r="194" spans="1:9">
      <c r="A194" s="10"/>
      <c r="B194" s="19"/>
      <c r="C194" s="12"/>
      <c r="D194" s="12"/>
      <c r="E194" s="12"/>
      <c r="F194" s="13"/>
      <c r="G194" s="13"/>
      <c r="H194" s="13"/>
      <c r="I194" s="96"/>
    </row>
    <row r="195" spans="1:9">
      <c r="A195" s="10" t="s">
        <v>34</v>
      </c>
      <c r="B195" s="19" t="s">
        <v>189</v>
      </c>
      <c r="C195" s="12"/>
      <c r="D195" s="12"/>
      <c r="E195" s="12"/>
      <c r="F195" s="13"/>
      <c r="G195" s="13"/>
      <c r="H195" s="13"/>
      <c r="I195" s="96"/>
    </row>
    <row r="196" spans="1:9">
      <c r="A196" s="10"/>
      <c r="B196" s="19" t="s">
        <v>172</v>
      </c>
      <c r="C196" s="12"/>
      <c r="D196" s="12"/>
      <c r="E196" s="12"/>
      <c r="F196" s="13" t="s">
        <v>173</v>
      </c>
      <c r="G196" s="13">
        <v>53.28</v>
      </c>
      <c r="H196" s="13" t="s">
        <v>15</v>
      </c>
      <c r="I196" s="96" t="s">
        <v>15</v>
      </c>
    </row>
    <row r="197" spans="1:9">
      <c r="A197" s="10"/>
      <c r="B197" s="19"/>
      <c r="C197" s="12"/>
      <c r="D197" s="12"/>
      <c r="E197" s="12"/>
      <c r="F197" s="13"/>
      <c r="G197" s="13"/>
      <c r="H197" s="13"/>
      <c r="I197" s="96"/>
    </row>
    <row r="198" spans="1:9">
      <c r="A198" s="10" t="s">
        <v>116</v>
      </c>
      <c r="B198" s="19" t="s">
        <v>190</v>
      </c>
      <c r="C198" s="12"/>
      <c r="D198" s="12"/>
      <c r="E198" s="12"/>
      <c r="F198" s="13"/>
      <c r="G198" s="13"/>
      <c r="H198" s="13"/>
      <c r="I198" s="96"/>
    </row>
    <row r="199" spans="1:9">
      <c r="A199" s="10"/>
      <c r="B199" s="19" t="s">
        <v>172</v>
      </c>
      <c r="C199" s="12"/>
      <c r="D199" s="12"/>
      <c r="E199" s="12"/>
      <c r="F199" s="13" t="s">
        <v>173</v>
      </c>
      <c r="G199" s="13">
        <f>G193</f>
        <v>56.83</v>
      </c>
      <c r="H199" s="13" t="s">
        <v>15</v>
      </c>
      <c r="I199" s="96" t="s">
        <v>15</v>
      </c>
    </row>
    <row r="200" spans="1:9">
      <c r="A200" s="10"/>
      <c r="B200" s="19"/>
      <c r="C200" s="12"/>
      <c r="D200" s="12"/>
      <c r="E200" s="12"/>
      <c r="F200" s="13"/>
      <c r="G200" s="13"/>
      <c r="H200" s="13"/>
      <c r="I200" s="96"/>
    </row>
    <row r="201" spans="1:9">
      <c r="A201" s="10" t="s">
        <v>120</v>
      </c>
      <c r="B201" s="19" t="s">
        <v>191</v>
      </c>
      <c r="C201" s="12"/>
      <c r="D201" s="12"/>
      <c r="E201" s="12"/>
      <c r="F201" s="13"/>
      <c r="G201" s="13"/>
      <c r="H201" s="13"/>
      <c r="I201" s="96"/>
    </row>
    <row r="202" spans="1:9">
      <c r="A202" s="10"/>
      <c r="B202" s="19" t="s">
        <v>172</v>
      </c>
      <c r="C202" s="12"/>
      <c r="D202" s="12"/>
      <c r="E202" s="12"/>
      <c r="F202" s="13" t="s">
        <v>173</v>
      </c>
      <c r="G202" s="13">
        <f>G196</f>
        <v>53.28</v>
      </c>
      <c r="H202" s="13" t="s">
        <v>15</v>
      </c>
      <c r="I202" s="96" t="s">
        <v>15</v>
      </c>
    </row>
    <row r="203" spans="1:9">
      <c r="A203" s="10"/>
      <c r="B203" s="19"/>
      <c r="C203" s="12"/>
      <c r="D203" s="12"/>
      <c r="E203" s="12"/>
      <c r="F203" s="13"/>
      <c r="G203" s="13"/>
      <c r="H203" s="13"/>
      <c r="I203" s="96"/>
    </row>
    <row r="204" spans="1:9">
      <c r="A204" s="10"/>
      <c r="B204" s="19" t="s">
        <v>193</v>
      </c>
      <c r="C204" s="12"/>
      <c r="D204" s="12"/>
      <c r="E204" s="12"/>
      <c r="F204" s="13"/>
      <c r="G204" s="13"/>
      <c r="H204" s="13"/>
      <c r="I204" s="96"/>
    </row>
    <row r="205" spans="1:9">
      <c r="A205" s="10"/>
      <c r="B205" s="19"/>
      <c r="C205" s="12"/>
      <c r="D205" s="12"/>
      <c r="E205" s="12"/>
      <c r="F205" s="13"/>
      <c r="G205" s="13"/>
      <c r="H205" s="13"/>
      <c r="I205" s="96"/>
    </row>
    <row r="206" spans="1:9">
      <c r="A206" s="10" t="s">
        <v>31</v>
      </c>
      <c r="B206" s="19" t="s">
        <v>194</v>
      </c>
      <c r="C206" s="12"/>
      <c r="D206" s="12"/>
      <c r="E206" s="12"/>
      <c r="F206" s="13"/>
      <c r="G206" s="13"/>
      <c r="H206" s="13"/>
      <c r="I206" s="96"/>
    </row>
    <row r="207" spans="1:9">
      <c r="A207" s="10"/>
      <c r="B207" s="19" t="s">
        <v>195</v>
      </c>
      <c r="C207" s="12"/>
      <c r="D207" s="12"/>
      <c r="E207" s="12"/>
      <c r="F207" s="13" t="s">
        <v>173</v>
      </c>
      <c r="G207" s="13">
        <f>(3.6/0.25*3*0.617)*8</f>
        <v>213.23520000000002</v>
      </c>
      <c r="H207" s="13" t="s">
        <v>15</v>
      </c>
      <c r="I207" s="96" t="s">
        <v>15</v>
      </c>
    </row>
    <row r="208" spans="1:9">
      <c r="A208" s="10"/>
      <c r="B208" s="19"/>
      <c r="C208" s="12"/>
      <c r="D208" s="12"/>
      <c r="E208" s="12"/>
      <c r="F208" s="13"/>
      <c r="G208" s="13"/>
      <c r="H208" s="13"/>
      <c r="I208" s="96"/>
    </row>
    <row r="209" spans="1:9">
      <c r="A209" s="10" t="s">
        <v>34</v>
      </c>
      <c r="B209" s="19" t="s">
        <v>194</v>
      </c>
      <c r="C209" s="12"/>
      <c r="D209" s="12"/>
      <c r="E209" s="12"/>
      <c r="F209" s="13"/>
      <c r="G209" s="13"/>
      <c r="H209" s="13"/>
      <c r="I209" s="96"/>
    </row>
    <row r="210" spans="1:9">
      <c r="A210" s="10"/>
      <c r="B210" s="19" t="s">
        <v>195</v>
      </c>
      <c r="C210" s="12"/>
      <c r="D210" s="12"/>
      <c r="E210" s="12"/>
      <c r="F210" s="13" t="s">
        <v>173</v>
      </c>
      <c r="G210" s="13">
        <f>(3/0.25*3.6*0.617)*8</f>
        <v>213.23520000000002</v>
      </c>
      <c r="H210" s="13" t="s">
        <v>15</v>
      </c>
      <c r="I210" s="96" t="s">
        <v>15</v>
      </c>
    </row>
    <row r="211" spans="1:9">
      <c r="A211" s="10"/>
      <c r="B211" s="19"/>
      <c r="C211" s="12"/>
      <c r="D211" s="12"/>
      <c r="E211" s="12"/>
      <c r="F211" s="13"/>
      <c r="G211" s="13"/>
      <c r="H211" s="13"/>
      <c r="I211" s="96"/>
    </row>
    <row r="212" spans="1:9">
      <c r="A212" s="10"/>
      <c r="B212" s="19"/>
      <c r="C212" s="12"/>
      <c r="D212" s="12"/>
      <c r="E212" s="12"/>
      <c r="F212" s="13"/>
      <c r="G212" s="13"/>
      <c r="H212" s="13"/>
      <c r="I212" s="96"/>
    </row>
    <row r="213" spans="1:9">
      <c r="A213" s="10"/>
      <c r="B213" s="20" t="s">
        <v>196</v>
      </c>
      <c r="C213" s="12"/>
      <c r="D213" s="12"/>
      <c r="E213" s="12"/>
      <c r="F213" s="13"/>
      <c r="G213" s="13"/>
      <c r="H213" s="13"/>
      <c r="I213" s="96"/>
    </row>
    <row r="214" spans="1:9">
      <c r="A214" s="10"/>
      <c r="B214" s="20" t="s">
        <v>197</v>
      </c>
      <c r="C214" s="12"/>
      <c r="D214" s="12"/>
      <c r="E214" s="12"/>
      <c r="F214" s="13"/>
      <c r="G214" s="13"/>
      <c r="H214" s="13"/>
      <c r="I214" s="96"/>
    </row>
    <row r="215" spans="1:9">
      <c r="A215" s="10"/>
      <c r="B215" s="20" t="s">
        <v>198</v>
      </c>
      <c r="C215" s="12"/>
      <c r="D215" s="12"/>
      <c r="E215" s="12"/>
      <c r="F215" s="13"/>
      <c r="G215" s="13"/>
      <c r="H215" s="13"/>
      <c r="I215" s="96"/>
    </row>
    <row r="216" spans="1:9">
      <c r="A216" s="10"/>
      <c r="B216" s="19"/>
      <c r="C216" s="12"/>
      <c r="D216" s="12"/>
      <c r="E216" s="12"/>
      <c r="F216" s="13"/>
      <c r="G216" s="13"/>
      <c r="H216" s="13"/>
      <c r="I216" s="96"/>
    </row>
    <row r="217" spans="1:9">
      <c r="A217" s="10" t="s">
        <v>31</v>
      </c>
      <c r="B217" s="19" t="s">
        <v>199</v>
      </c>
      <c r="C217" s="12"/>
      <c r="D217" s="12"/>
      <c r="E217" s="12"/>
      <c r="F217" s="13"/>
      <c r="G217" s="13"/>
      <c r="H217" s="13"/>
      <c r="I217" s="96"/>
    </row>
    <row r="218" spans="1:9">
      <c r="A218" s="10"/>
      <c r="B218" s="19" t="s">
        <v>200</v>
      </c>
      <c r="C218" s="12"/>
      <c r="D218" s="12"/>
      <c r="E218" s="12"/>
      <c r="F218" s="14" t="s">
        <v>98</v>
      </c>
      <c r="G218" s="13">
        <f>G71</f>
        <v>20</v>
      </c>
      <c r="H218" s="13" t="s">
        <v>15</v>
      </c>
      <c r="I218" s="96" t="s">
        <v>15</v>
      </c>
    </row>
    <row r="219" spans="1:9">
      <c r="A219" s="10"/>
      <c r="B219" s="19"/>
      <c r="C219" s="12"/>
      <c r="D219" s="12"/>
      <c r="E219" s="12"/>
      <c r="F219" s="13"/>
      <c r="G219" s="13"/>
      <c r="H219" s="13"/>
      <c r="I219" s="96"/>
    </row>
    <row r="220" spans="1:9">
      <c r="A220" s="10"/>
      <c r="B220" s="20" t="s">
        <v>201</v>
      </c>
      <c r="C220" s="22"/>
      <c r="D220" s="12"/>
      <c r="E220" s="12"/>
      <c r="F220" s="24"/>
      <c r="G220" s="24"/>
      <c r="H220" s="13"/>
      <c r="I220" s="96"/>
    </row>
    <row r="221" spans="1:9">
      <c r="A221" s="10"/>
      <c r="B221" s="21"/>
      <c r="C221" s="22"/>
      <c r="D221" s="12"/>
      <c r="E221" s="12"/>
      <c r="F221" s="24"/>
      <c r="G221" s="24"/>
      <c r="H221" s="13"/>
      <c r="I221" s="96"/>
    </row>
    <row r="222" spans="1:9">
      <c r="A222" s="10" t="s">
        <v>34</v>
      </c>
      <c r="B222" s="19" t="s">
        <v>202</v>
      </c>
      <c r="C222" s="12"/>
      <c r="D222" s="12"/>
      <c r="E222" s="12"/>
      <c r="F222" s="14" t="s">
        <v>98</v>
      </c>
      <c r="G222" s="13">
        <f>18*0.2</f>
        <v>3.6</v>
      </c>
      <c r="H222" s="13" t="s">
        <v>15</v>
      </c>
      <c r="I222" s="96" t="s">
        <v>15</v>
      </c>
    </row>
    <row r="223" spans="1:9">
      <c r="A223" s="10"/>
      <c r="B223" s="19"/>
      <c r="C223" s="12"/>
      <c r="D223" s="12"/>
      <c r="E223" s="12"/>
      <c r="F223" s="13"/>
      <c r="G223" s="13"/>
      <c r="H223" s="13"/>
      <c r="I223" s="96"/>
    </row>
    <row r="224" spans="1:9">
      <c r="A224" s="10" t="s">
        <v>116</v>
      </c>
      <c r="B224" s="19" t="s">
        <v>203</v>
      </c>
      <c r="C224" s="12"/>
      <c r="D224" s="12"/>
      <c r="E224" s="12"/>
      <c r="F224" s="14" t="s">
        <v>98</v>
      </c>
      <c r="G224" s="13">
        <f>2*(5*0.15)+2*(4*0.15)</f>
        <v>2.7</v>
      </c>
      <c r="H224" s="13" t="s">
        <v>15</v>
      </c>
      <c r="I224" s="96" t="s">
        <v>15</v>
      </c>
    </row>
    <row r="225" spans="1:11">
      <c r="A225" s="10"/>
      <c r="B225" s="19"/>
      <c r="C225" s="12"/>
      <c r="D225" s="12"/>
      <c r="E225" s="12"/>
      <c r="F225" s="13"/>
      <c r="G225" s="13"/>
      <c r="H225" s="13"/>
      <c r="I225" s="96"/>
    </row>
    <row r="226" spans="1:11">
      <c r="A226" s="10" t="s">
        <v>120</v>
      </c>
      <c r="B226" s="19" t="s">
        <v>204</v>
      </c>
      <c r="C226" s="12"/>
      <c r="D226" s="12"/>
      <c r="E226" s="12"/>
      <c r="F226" s="14" t="s">
        <v>98</v>
      </c>
      <c r="G226" s="13">
        <f>2*(5*0.2)+2*(4*0.2)</f>
        <v>3.6</v>
      </c>
      <c r="H226" s="13" t="s">
        <v>15</v>
      </c>
      <c r="I226" s="96" t="s">
        <v>15</v>
      </c>
    </row>
    <row r="227" spans="1:11">
      <c r="A227" s="10"/>
      <c r="B227" s="19"/>
      <c r="C227" s="12"/>
      <c r="D227" s="12"/>
      <c r="E227" s="12"/>
      <c r="F227" s="13"/>
      <c r="G227" s="13"/>
      <c r="H227" s="13"/>
      <c r="I227" s="96"/>
    </row>
    <row r="228" spans="1:11">
      <c r="A228" s="10" t="s">
        <v>123</v>
      </c>
      <c r="B228" s="19" t="s">
        <v>205</v>
      </c>
      <c r="C228" s="12"/>
      <c r="D228" s="12"/>
      <c r="E228" s="12"/>
      <c r="F228" s="14" t="s">
        <v>98</v>
      </c>
      <c r="G228" s="13">
        <f>2*(3.7*3)+2*(4.7*3)</f>
        <v>50.400000000000006</v>
      </c>
      <c r="H228" s="13" t="s">
        <v>15</v>
      </c>
      <c r="I228" s="96" t="s">
        <v>15</v>
      </c>
    </row>
    <row r="229" spans="1:11">
      <c r="A229" s="10"/>
      <c r="B229" s="19"/>
      <c r="C229" s="12"/>
      <c r="D229" s="12"/>
      <c r="E229" s="12"/>
      <c r="F229" s="13"/>
      <c r="G229" s="13"/>
      <c r="H229" s="13"/>
      <c r="I229" s="100"/>
    </row>
    <row r="230" spans="1:11">
      <c r="A230" s="303"/>
      <c r="B230" s="304" t="s">
        <v>103</v>
      </c>
      <c r="C230" s="305"/>
      <c r="D230" s="306"/>
      <c r="E230" s="306"/>
      <c r="F230" s="307" t="s">
        <v>104</v>
      </c>
      <c r="G230" s="308"/>
      <c r="H230" s="308"/>
      <c r="I230" s="383" t="e">
        <f>I82+I84+I91+I93+I95+I99+I101+I103+I108+I112+I114+I131+I134+I138+I140+I144+I146+I153+I158+I161+I168+I171+I178+I181+I184+I187+I193+I196+I199+I202+I207+I210+I218+I222+I224+I226+I228+I118</f>
        <v>#VALUE!</v>
      </c>
    </row>
    <row r="231" spans="1:11">
      <c r="A231" s="10"/>
      <c r="B231" s="17"/>
      <c r="C231" s="22"/>
      <c r="D231" s="22"/>
      <c r="E231" s="22"/>
      <c r="F231" s="24"/>
      <c r="G231" s="13"/>
      <c r="H231" s="13"/>
      <c r="I231" s="96"/>
    </row>
    <row r="232" spans="1:11">
      <c r="A232" s="10"/>
      <c r="B232" s="17"/>
      <c r="C232" s="22"/>
      <c r="D232" s="22"/>
      <c r="E232" s="22"/>
      <c r="F232" s="24"/>
      <c r="G232" s="13"/>
      <c r="H232" s="13"/>
      <c r="I232" s="96"/>
    </row>
    <row r="233" spans="1:11">
      <c r="A233" s="29"/>
      <c r="B233" s="31"/>
      <c r="C233" s="31"/>
      <c r="D233" s="263"/>
      <c r="E233" s="263"/>
      <c r="F233" s="264"/>
      <c r="G233" s="32"/>
      <c r="H233" s="32"/>
      <c r="I233" s="100"/>
      <c r="K233" s="84"/>
    </row>
    <row r="234" spans="1:11">
      <c r="A234" s="10"/>
      <c r="B234" s="17" t="s">
        <v>206</v>
      </c>
      <c r="C234" s="22"/>
      <c r="D234" s="22"/>
      <c r="E234" s="22"/>
      <c r="F234" s="24"/>
      <c r="G234" s="13"/>
      <c r="H234" s="13"/>
      <c r="I234" s="96"/>
    </row>
    <row r="235" spans="1:11">
      <c r="A235" s="10"/>
      <c r="B235" s="19"/>
      <c r="C235" s="12"/>
      <c r="D235" s="12"/>
      <c r="E235" s="12"/>
      <c r="F235" s="13"/>
      <c r="G235" s="13"/>
      <c r="H235" s="13"/>
      <c r="I235" s="96"/>
    </row>
    <row r="236" spans="1:11">
      <c r="A236" s="10"/>
      <c r="B236" s="20" t="s">
        <v>207</v>
      </c>
      <c r="C236" s="12"/>
      <c r="D236" s="12"/>
      <c r="E236" s="12"/>
      <c r="F236" s="13"/>
      <c r="G236" s="13"/>
      <c r="H236" s="13"/>
      <c r="I236" s="96"/>
    </row>
    <row r="237" spans="1:11" ht="9" customHeight="1">
      <c r="A237" s="10"/>
      <c r="B237" s="19"/>
      <c r="C237" s="12"/>
      <c r="D237" s="12"/>
      <c r="E237" s="12"/>
      <c r="F237" s="13"/>
      <c r="G237" s="13"/>
      <c r="H237" s="13"/>
      <c r="I237" s="96"/>
    </row>
    <row r="238" spans="1:11" ht="15" hidden="1" customHeight="1">
      <c r="A238" s="10"/>
      <c r="B238" s="20" t="s">
        <v>149</v>
      </c>
      <c r="C238" s="12"/>
      <c r="D238" s="12"/>
      <c r="E238" s="12"/>
      <c r="F238" s="13"/>
      <c r="G238" s="13"/>
      <c r="H238" s="13"/>
      <c r="I238" s="96"/>
    </row>
    <row r="239" spans="1:11" ht="15" hidden="1" customHeight="1">
      <c r="A239" s="10"/>
      <c r="B239" s="20" t="s">
        <v>150</v>
      </c>
      <c r="C239" s="12"/>
      <c r="D239" s="12"/>
      <c r="E239" s="12"/>
      <c r="F239" s="13"/>
      <c r="G239" s="13"/>
      <c r="H239" s="13"/>
      <c r="I239" s="96"/>
    </row>
    <row r="240" spans="1:11" ht="15" hidden="1" customHeight="1">
      <c r="A240" s="10"/>
      <c r="B240" s="20"/>
      <c r="C240" s="12"/>
      <c r="D240" s="12"/>
      <c r="E240" s="12"/>
      <c r="F240" s="13"/>
      <c r="G240" s="13"/>
      <c r="H240" s="13"/>
      <c r="I240" s="96"/>
    </row>
    <row r="241" spans="1:9" ht="15" hidden="1" customHeight="1">
      <c r="A241" s="10" t="s">
        <v>31</v>
      </c>
      <c r="B241" s="19" t="s">
        <v>208</v>
      </c>
      <c r="C241" s="12"/>
      <c r="D241" s="12"/>
      <c r="E241" s="12"/>
      <c r="F241" s="14" t="s">
        <v>109</v>
      </c>
      <c r="G241" s="13">
        <f>G228*0.2</f>
        <v>10.080000000000002</v>
      </c>
      <c r="H241" s="13"/>
      <c r="I241" s="96">
        <f>G241*H241</f>
        <v>0</v>
      </c>
    </row>
    <row r="242" spans="1:9" ht="15" hidden="1" customHeight="1">
      <c r="A242" s="10"/>
      <c r="B242" s="19"/>
      <c r="C242" s="12"/>
      <c r="D242" s="12"/>
      <c r="E242" s="12"/>
      <c r="F242" s="13"/>
      <c r="G242" s="13"/>
      <c r="H242" s="13"/>
      <c r="I242" s="96"/>
    </row>
    <row r="243" spans="1:9" ht="15" hidden="1" customHeight="1">
      <c r="A243" s="10"/>
      <c r="B243" s="19"/>
      <c r="C243" s="12"/>
      <c r="D243" s="12"/>
      <c r="E243" s="12"/>
      <c r="F243" s="13"/>
      <c r="G243" s="13"/>
      <c r="H243" s="13"/>
      <c r="I243" s="96"/>
    </row>
    <row r="244" spans="1:9" ht="15" hidden="1" customHeight="1">
      <c r="A244" s="10"/>
      <c r="B244" s="17" t="s">
        <v>103</v>
      </c>
      <c r="C244" s="18"/>
      <c r="D244" s="12"/>
      <c r="E244" s="12"/>
      <c r="F244" s="24" t="s">
        <v>104</v>
      </c>
      <c r="G244" s="13"/>
      <c r="H244" s="13"/>
      <c r="I244" s="97">
        <f>I241</f>
        <v>0</v>
      </c>
    </row>
    <row r="245" spans="1:9" ht="15" hidden="1" customHeight="1">
      <c r="A245" s="10"/>
      <c r="B245" s="17"/>
      <c r="C245" s="22"/>
      <c r="D245" s="22"/>
      <c r="E245" s="22"/>
      <c r="F245" s="24"/>
      <c r="G245" s="13"/>
      <c r="H245" s="13"/>
      <c r="I245" s="96"/>
    </row>
    <row r="246" spans="1:9" ht="15" hidden="1" customHeight="1">
      <c r="A246" s="10"/>
      <c r="B246" s="17"/>
      <c r="C246" s="22"/>
      <c r="D246" s="22"/>
      <c r="E246" s="22"/>
      <c r="F246" s="24"/>
      <c r="G246" s="13"/>
      <c r="H246" s="13"/>
      <c r="I246" s="96"/>
    </row>
    <row r="247" spans="1:9" ht="15" hidden="1" customHeight="1">
      <c r="A247" s="29"/>
      <c r="B247" s="30"/>
      <c r="C247" s="31"/>
      <c r="D247" s="31"/>
      <c r="E247" s="31"/>
      <c r="F247" s="32"/>
      <c r="G247" s="32"/>
      <c r="H247" s="32"/>
      <c r="I247" s="96"/>
    </row>
    <row r="248" spans="1:9" ht="15" hidden="1" customHeight="1">
      <c r="A248" s="10"/>
      <c r="B248" s="11"/>
      <c r="C248" s="12"/>
      <c r="D248" s="12"/>
      <c r="E248" s="12"/>
      <c r="F248" s="13"/>
      <c r="G248" s="13"/>
      <c r="H248" s="13"/>
      <c r="I248" s="96"/>
    </row>
    <row r="249" spans="1:9" ht="15" hidden="1" customHeight="1">
      <c r="A249" s="10"/>
      <c r="B249" s="11">
        <f>B3</f>
        <v>0</v>
      </c>
      <c r="C249" s="12"/>
      <c r="D249" s="12"/>
      <c r="E249" s="12"/>
      <c r="F249" s="13"/>
      <c r="G249" s="13"/>
      <c r="H249" s="13"/>
      <c r="I249" s="96"/>
    </row>
    <row r="250" spans="1:9" ht="15" hidden="1" customHeight="1">
      <c r="A250" s="10"/>
      <c r="B250" s="11" t="str">
        <f>B4</f>
        <v>2. ELEVATED WATER TANK 30 M3</v>
      </c>
      <c r="C250" s="12"/>
      <c r="D250" s="12"/>
      <c r="E250" s="12"/>
      <c r="F250" s="13"/>
      <c r="G250" s="13"/>
      <c r="H250" s="13"/>
      <c r="I250" s="96"/>
    </row>
    <row r="251" spans="1:9" ht="15" hidden="1" customHeight="1">
      <c r="A251" s="10"/>
      <c r="B251" s="11"/>
      <c r="C251" s="12"/>
      <c r="D251" s="12"/>
      <c r="E251" s="12"/>
      <c r="F251" s="13"/>
      <c r="G251" s="13"/>
      <c r="H251" s="13"/>
      <c r="I251" s="96"/>
    </row>
    <row r="252" spans="1:9" ht="15" hidden="1" customHeight="1">
      <c r="A252" s="10"/>
      <c r="B252" s="11"/>
      <c r="C252" s="12"/>
      <c r="D252" s="12"/>
      <c r="E252" s="12"/>
      <c r="F252" s="13"/>
      <c r="G252" s="13"/>
      <c r="H252" s="13"/>
      <c r="I252" s="96"/>
    </row>
    <row r="253" spans="1:9" ht="15" hidden="1" customHeight="1">
      <c r="A253" s="10"/>
      <c r="B253" s="11">
        <f>B6</f>
        <v>0</v>
      </c>
      <c r="C253" s="12"/>
      <c r="D253" s="12"/>
      <c r="E253" s="12"/>
      <c r="F253" s="13"/>
      <c r="G253" s="13"/>
      <c r="H253" s="13"/>
      <c r="I253" s="96"/>
    </row>
    <row r="254" spans="1:9" ht="15" hidden="1" customHeight="1">
      <c r="A254" s="10"/>
      <c r="B254" s="11"/>
      <c r="C254" s="12"/>
      <c r="D254" s="12"/>
      <c r="E254" s="12"/>
      <c r="F254" s="13"/>
      <c r="G254" s="13"/>
      <c r="H254" s="13"/>
      <c r="I254" s="96"/>
    </row>
    <row r="255" spans="1:9" ht="15" hidden="1" customHeight="1">
      <c r="A255" s="10"/>
      <c r="B255" s="11" t="s">
        <v>209</v>
      </c>
      <c r="C255" s="12"/>
      <c r="D255" s="12"/>
      <c r="E255" s="12"/>
      <c r="F255" s="13"/>
      <c r="G255" s="13"/>
      <c r="H255" s="13"/>
      <c r="I255" s="96"/>
    </row>
    <row r="256" spans="1:9" ht="15" hidden="1" customHeight="1">
      <c r="A256" s="10"/>
      <c r="B256" s="11"/>
      <c r="C256" s="12"/>
      <c r="D256" s="12"/>
      <c r="E256" s="12"/>
      <c r="F256" s="13"/>
      <c r="G256" s="13"/>
      <c r="H256" s="13"/>
      <c r="I256" s="96"/>
    </row>
    <row r="257" spans="1:9" ht="15" hidden="1" customHeight="1">
      <c r="A257" s="10"/>
      <c r="B257" s="21"/>
      <c r="C257" s="12"/>
      <c r="D257" s="12"/>
      <c r="E257" s="12"/>
      <c r="F257" s="13"/>
      <c r="G257" s="13"/>
      <c r="H257" s="13"/>
      <c r="I257" s="96"/>
    </row>
    <row r="258" spans="1:9" ht="15" hidden="1" customHeight="1">
      <c r="A258" s="10"/>
      <c r="B258" s="20" t="s">
        <v>210</v>
      </c>
      <c r="C258" s="12"/>
      <c r="D258" s="12"/>
      <c r="E258" s="12"/>
      <c r="F258" s="13"/>
      <c r="G258" s="13"/>
      <c r="H258" s="13"/>
      <c r="I258" s="96"/>
    </row>
    <row r="259" spans="1:9" ht="15" hidden="1" customHeight="1">
      <c r="A259" s="10"/>
      <c r="B259" s="21"/>
      <c r="C259" s="12"/>
      <c r="D259" s="12"/>
      <c r="E259" s="12"/>
      <c r="F259" s="13"/>
      <c r="G259" s="13"/>
      <c r="H259" s="13"/>
      <c r="I259" s="96"/>
    </row>
    <row r="260" spans="1:9" ht="15" hidden="1" customHeight="1">
      <c r="A260" s="10" t="s">
        <v>31</v>
      </c>
      <c r="B260" s="19" t="s">
        <v>211</v>
      </c>
      <c r="C260" s="12"/>
      <c r="D260" s="12"/>
      <c r="E260" s="12"/>
      <c r="F260" s="13"/>
      <c r="G260" s="13"/>
      <c r="H260" s="13"/>
      <c r="I260" s="96"/>
    </row>
    <row r="261" spans="1:9" ht="15" hidden="1" customHeight="1">
      <c r="A261" s="10"/>
      <c r="B261" s="19"/>
      <c r="C261" s="12"/>
      <c r="D261" s="12"/>
      <c r="E261" s="12"/>
      <c r="F261" s="13"/>
      <c r="G261" s="13"/>
      <c r="H261" s="13"/>
      <c r="I261" s="96"/>
    </row>
    <row r="262" spans="1:9" ht="15" hidden="1" customHeight="1">
      <c r="A262" s="10"/>
      <c r="B262" s="19" t="s">
        <v>212</v>
      </c>
      <c r="C262" s="12"/>
      <c r="D262" s="12"/>
      <c r="E262" s="12"/>
      <c r="F262" s="14" t="s">
        <v>98</v>
      </c>
      <c r="G262" s="13">
        <f>5*4</f>
        <v>20</v>
      </c>
      <c r="H262" s="13"/>
      <c r="I262" s="96">
        <f>G262*H262</f>
        <v>0</v>
      </c>
    </row>
    <row r="263" spans="1:9" ht="15" hidden="1" customHeight="1">
      <c r="A263" s="10"/>
      <c r="B263" s="19"/>
      <c r="C263" s="12"/>
      <c r="D263" s="12"/>
      <c r="E263" s="12"/>
      <c r="F263" s="13"/>
      <c r="G263" s="13"/>
      <c r="H263" s="13"/>
      <c r="I263" s="96"/>
    </row>
    <row r="264" spans="1:9" ht="15" hidden="1" customHeight="1">
      <c r="A264" s="10" t="s">
        <v>34</v>
      </c>
      <c r="B264" s="20" t="s">
        <v>213</v>
      </c>
      <c r="C264" s="12"/>
      <c r="D264" s="12"/>
      <c r="E264" s="12"/>
      <c r="F264" s="14"/>
      <c r="G264" s="13"/>
      <c r="H264" s="13"/>
      <c r="I264" s="96"/>
    </row>
    <row r="265" spans="1:9" ht="15" hidden="1" customHeight="1">
      <c r="A265" s="10"/>
      <c r="B265" s="20" t="s">
        <v>214</v>
      </c>
      <c r="C265" s="12"/>
      <c r="D265" s="12"/>
      <c r="E265" s="12"/>
      <c r="F265" s="14"/>
      <c r="G265" s="13"/>
      <c r="H265" s="13"/>
      <c r="I265" s="96"/>
    </row>
    <row r="266" spans="1:9" ht="15" hidden="1" customHeight="1">
      <c r="A266" s="10"/>
      <c r="B266" s="20"/>
      <c r="C266" s="12"/>
      <c r="D266" s="12"/>
      <c r="E266" s="12"/>
      <c r="F266" s="14"/>
      <c r="G266" s="13"/>
      <c r="H266" s="13"/>
      <c r="I266" s="96"/>
    </row>
    <row r="267" spans="1:9" ht="15" hidden="1" customHeight="1">
      <c r="A267" s="10"/>
      <c r="B267" s="19" t="s">
        <v>215</v>
      </c>
      <c r="C267" s="12"/>
      <c r="D267" s="12"/>
      <c r="E267" s="12"/>
      <c r="F267" s="14"/>
      <c r="G267" s="13"/>
      <c r="H267" s="13"/>
      <c r="I267" s="96"/>
    </row>
    <row r="268" spans="1:9" ht="15" hidden="1" customHeight="1">
      <c r="A268" s="10"/>
      <c r="B268" s="19"/>
      <c r="C268" s="12"/>
      <c r="D268" s="12"/>
      <c r="E268" s="12"/>
      <c r="F268" s="14"/>
      <c r="G268" s="13"/>
      <c r="H268" s="13"/>
      <c r="I268" s="96"/>
    </row>
    <row r="269" spans="1:9" ht="15" hidden="1" customHeight="1">
      <c r="A269" s="10"/>
      <c r="B269" s="19" t="s">
        <v>216</v>
      </c>
      <c r="C269" s="12"/>
      <c r="D269" s="12"/>
      <c r="E269" s="12"/>
      <c r="F269" s="14" t="s">
        <v>98</v>
      </c>
      <c r="G269" s="13">
        <f>5*4</f>
        <v>20</v>
      </c>
      <c r="H269" s="13"/>
      <c r="I269" s="96">
        <f>G269*H269</f>
        <v>0</v>
      </c>
    </row>
    <row r="270" spans="1:9" ht="15" hidden="1" customHeight="1">
      <c r="A270" s="10"/>
      <c r="B270" s="19"/>
      <c r="C270" s="12"/>
      <c r="D270" s="12"/>
      <c r="E270" s="12"/>
      <c r="F270" s="14"/>
      <c r="G270" s="13"/>
      <c r="H270" s="13"/>
      <c r="I270" s="96"/>
    </row>
    <row r="271" spans="1:9" ht="15" hidden="1" customHeight="1">
      <c r="A271" s="10"/>
      <c r="B271" s="19" t="s">
        <v>217</v>
      </c>
      <c r="C271" s="12"/>
      <c r="D271" s="12"/>
      <c r="E271" s="12"/>
      <c r="F271" s="14" t="s">
        <v>98</v>
      </c>
      <c r="G271" s="13">
        <f>G269</f>
        <v>20</v>
      </c>
      <c r="H271" s="13"/>
      <c r="I271" s="96">
        <f>G271*H271</f>
        <v>0</v>
      </c>
    </row>
    <row r="272" spans="1:9" ht="15" hidden="1" customHeight="1">
      <c r="A272" s="10"/>
      <c r="B272" s="19"/>
      <c r="C272" s="12"/>
      <c r="D272" s="12"/>
      <c r="E272" s="12"/>
      <c r="F272" s="14"/>
      <c r="G272" s="13"/>
      <c r="H272" s="13"/>
      <c r="I272" s="96"/>
    </row>
    <row r="273" spans="1:9" ht="15" hidden="1" customHeight="1">
      <c r="A273" s="10"/>
      <c r="B273" s="19" t="s">
        <v>218</v>
      </c>
      <c r="C273" s="12"/>
      <c r="D273" s="12"/>
      <c r="E273" s="12"/>
      <c r="F273" s="14" t="s">
        <v>98</v>
      </c>
      <c r="G273" s="13">
        <f>(5*3)*2 + (4*3)*2</f>
        <v>54</v>
      </c>
      <c r="H273" s="13"/>
      <c r="I273" s="96">
        <f>G273*H273</f>
        <v>0</v>
      </c>
    </row>
    <row r="274" spans="1:9" ht="15" hidden="1" customHeight="1">
      <c r="A274" s="10"/>
      <c r="B274" s="19"/>
      <c r="C274" s="12"/>
      <c r="D274" s="12"/>
      <c r="E274" s="12"/>
      <c r="F274" s="13"/>
      <c r="G274" s="13"/>
      <c r="H274" s="13"/>
      <c r="I274" s="96"/>
    </row>
    <row r="275" spans="1:9" ht="15" hidden="1" customHeight="1">
      <c r="A275" s="10"/>
      <c r="B275" s="19" t="s">
        <v>219</v>
      </c>
      <c r="C275" s="12"/>
      <c r="D275" s="12"/>
      <c r="E275" s="12"/>
      <c r="F275" s="14" t="s">
        <v>98</v>
      </c>
      <c r="G275" s="13">
        <f>(0.6*4*6)*6</f>
        <v>86.399999999999991</v>
      </c>
      <c r="H275" s="13"/>
      <c r="I275" s="96">
        <f>G275*H275</f>
        <v>0</v>
      </c>
    </row>
    <row r="276" spans="1:9" ht="15" hidden="1" customHeight="1">
      <c r="A276" s="10"/>
      <c r="B276" s="19"/>
      <c r="C276" s="12"/>
      <c r="D276" s="12"/>
      <c r="E276" s="12"/>
      <c r="F276" s="13"/>
      <c r="G276" s="13"/>
      <c r="H276" s="13"/>
      <c r="I276" s="96"/>
    </row>
    <row r="277" spans="1:9" ht="15" hidden="1" customHeight="1">
      <c r="A277" s="10"/>
      <c r="B277" s="19"/>
      <c r="C277" s="12"/>
      <c r="D277" s="12"/>
      <c r="E277" s="12"/>
      <c r="F277" s="13"/>
      <c r="G277" s="13"/>
      <c r="H277" s="13"/>
      <c r="I277" s="96"/>
    </row>
    <row r="278" spans="1:9" ht="15" hidden="1" customHeight="1">
      <c r="A278" s="10" t="s">
        <v>116</v>
      </c>
      <c r="B278" s="20" t="s">
        <v>220</v>
      </c>
      <c r="C278" s="12"/>
      <c r="D278" s="12"/>
      <c r="E278" s="12"/>
      <c r="F278" s="13"/>
      <c r="G278" s="13"/>
      <c r="H278" s="13"/>
      <c r="I278" s="96"/>
    </row>
    <row r="279" spans="1:9" ht="15" hidden="1" customHeight="1">
      <c r="A279" s="10"/>
      <c r="B279" s="20" t="s">
        <v>213</v>
      </c>
      <c r="C279" s="12"/>
      <c r="D279" s="12"/>
      <c r="E279" s="12"/>
      <c r="F279" s="13"/>
      <c r="G279" s="13"/>
      <c r="H279" s="13"/>
      <c r="I279" s="96"/>
    </row>
    <row r="280" spans="1:9" ht="4.5" hidden="1" customHeight="1">
      <c r="A280" s="10"/>
      <c r="B280" s="20" t="s">
        <v>221</v>
      </c>
      <c r="C280" s="12"/>
      <c r="D280" s="12"/>
      <c r="E280" s="12"/>
      <c r="F280" s="13"/>
      <c r="G280" s="13"/>
      <c r="H280" s="13"/>
      <c r="I280" s="96"/>
    </row>
    <row r="281" spans="1:9" ht="15" hidden="1" customHeight="1">
      <c r="A281" s="10"/>
      <c r="B281" s="20"/>
      <c r="C281" s="12"/>
      <c r="D281" s="12"/>
      <c r="E281" s="12"/>
      <c r="F281" s="13"/>
      <c r="G281" s="13"/>
      <c r="H281" s="13"/>
      <c r="I281" s="96"/>
    </row>
    <row r="282" spans="1:9" ht="15" hidden="1" customHeight="1">
      <c r="A282" s="10"/>
      <c r="B282" s="19" t="s">
        <v>222</v>
      </c>
      <c r="C282" s="12"/>
      <c r="D282" s="12"/>
      <c r="E282" s="12"/>
      <c r="F282" s="13"/>
      <c r="G282" s="13"/>
      <c r="H282" s="13"/>
      <c r="I282" s="96"/>
    </row>
    <row r="283" spans="1:9" ht="15" hidden="1" customHeight="1">
      <c r="A283" s="10"/>
      <c r="B283" s="19"/>
      <c r="C283" s="12"/>
      <c r="D283" s="12"/>
      <c r="E283" s="12"/>
      <c r="F283" s="13"/>
      <c r="G283" s="13"/>
      <c r="H283" s="13"/>
      <c r="I283" s="96"/>
    </row>
    <row r="284" spans="1:9" ht="15" hidden="1" customHeight="1">
      <c r="A284" s="10"/>
      <c r="B284" s="19" t="s">
        <v>223</v>
      </c>
      <c r="C284" s="12"/>
      <c r="D284" s="12"/>
      <c r="E284" s="12"/>
      <c r="F284" s="14" t="s">
        <v>98</v>
      </c>
      <c r="G284" s="13">
        <f>G269</f>
        <v>20</v>
      </c>
      <c r="H284" s="13"/>
      <c r="I284" s="96">
        <f>G284*H284</f>
        <v>0</v>
      </c>
    </row>
    <row r="285" spans="1:9" ht="15" hidden="1" customHeight="1">
      <c r="A285" s="10"/>
      <c r="B285" s="19"/>
      <c r="C285" s="12"/>
      <c r="D285" s="12"/>
      <c r="E285" s="12"/>
      <c r="F285" s="13"/>
      <c r="G285" s="13"/>
      <c r="H285" s="13"/>
      <c r="I285" s="96"/>
    </row>
    <row r="286" spans="1:9" ht="15" hidden="1" customHeight="1">
      <c r="A286" s="85"/>
      <c r="B286" s="19" t="s">
        <v>224</v>
      </c>
      <c r="C286" s="12"/>
      <c r="D286" s="12"/>
      <c r="E286" s="12"/>
      <c r="F286" s="14" t="s">
        <v>98</v>
      </c>
      <c r="G286" s="13">
        <f>G271</f>
        <v>20</v>
      </c>
      <c r="H286" s="13"/>
      <c r="I286" s="96">
        <f>G286*H286</f>
        <v>0</v>
      </c>
    </row>
    <row r="287" spans="1:9" ht="15" hidden="1" customHeight="1">
      <c r="A287" s="85"/>
      <c r="B287" s="19"/>
      <c r="C287" s="12"/>
      <c r="D287" s="12"/>
      <c r="E287" s="12"/>
      <c r="F287" s="13"/>
      <c r="G287" s="13"/>
      <c r="H287" s="13"/>
      <c r="I287" s="96"/>
    </row>
    <row r="288" spans="1:9" ht="15" hidden="1" customHeight="1">
      <c r="A288" s="85"/>
      <c r="B288" s="19" t="s">
        <v>225</v>
      </c>
      <c r="C288" s="12"/>
      <c r="D288" s="12"/>
      <c r="E288" s="12"/>
      <c r="F288" s="14" t="s">
        <v>98</v>
      </c>
      <c r="G288" s="13">
        <f>G273</f>
        <v>54</v>
      </c>
      <c r="H288" s="13"/>
      <c r="I288" s="96">
        <f>G288*H288</f>
        <v>0</v>
      </c>
    </row>
    <row r="289" spans="1:9" ht="15" hidden="1" customHeight="1">
      <c r="A289" s="85"/>
      <c r="B289" s="19"/>
      <c r="C289" s="12"/>
      <c r="D289" s="12"/>
      <c r="E289" s="12"/>
      <c r="F289" s="14"/>
      <c r="G289" s="13"/>
      <c r="H289" s="13"/>
      <c r="I289" s="96"/>
    </row>
    <row r="290" spans="1:9" ht="15" hidden="1" customHeight="1">
      <c r="A290" s="85"/>
      <c r="B290" s="19"/>
      <c r="C290" s="12"/>
      <c r="D290" s="12"/>
      <c r="E290" s="12"/>
      <c r="F290" s="14"/>
      <c r="G290" s="13"/>
      <c r="H290" s="13"/>
      <c r="I290" s="96"/>
    </row>
    <row r="291" spans="1:9" ht="15" hidden="1" customHeight="1">
      <c r="A291" s="10"/>
      <c r="B291" s="19"/>
      <c r="C291" s="12"/>
      <c r="D291" s="12"/>
      <c r="E291" s="12"/>
      <c r="F291" s="14"/>
      <c r="G291" s="13"/>
      <c r="H291" s="13"/>
      <c r="I291" s="96"/>
    </row>
    <row r="292" spans="1:9" ht="15" hidden="1" customHeight="1">
      <c r="A292" s="10"/>
      <c r="B292" s="19" t="s">
        <v>226</v>
      </c>
      <c r="C292" s="12"/>
      <c r="D292" s="12"/>
      <c r="E292" s="12"/>
      <c r="F292" s="14"/>
      <c r="G292" s="13"/>
      <c r="H292" s="13"/>
      <c r="I292" s="96"/>
    </row>
    <row r="293" spans="1:9" ht="15" hidden="1" customHeight="1">
      <c r="A293" s="10"/>
      <c r="B293" s="19"/>
      <c r="C293" s="12"/>
      <c r="D293" s="12"/>
      <c r="E293" s="12"/>
      <c r="F293" s="10"/>
      <c r="G293" s="13"/>
      <c r="H293" s="13"/>
      <c r="I293" s="96"/>
    </row>
    <row r="294" spans="1:9" ht="15" hidden="1" customHeight="1">
      <c r="A294" s="10" t="s">
        <v>120</v>
      </c>
      <c r="B294" s="20" t="s">
        <v>227</v>
      </c>
      <c r="C294" s="19"/>
      <c r="D294" s="19"/>
      <c r="E294" s="19"/>
      <c r="F294" s="10"/>
      <c r="G294" s="13"/>
      <c r="H294" s="13"/>
      <c r="I294" s="96"/>
    </row>
    <row r="295" spans="1:9" ht="15" hidden="1" customHeight="1">
      <c r="A295" s="10"/>
      <c r="B295" s="20" t="s">
        <v>228</v>
      </c>
      <c r="C295" s="19"/>
      <c r="D295" s="19"/>
      <c r="E295" s="19"/>
      <c r="F295" s="10"/>
      <c r="G295" s="13"/>
      <c r="H295" s="13"/>
      <c r="I295" s="96"/>
    </row>
    <row r="296" spans="1:9" ht="15" hidden="1" customHeight="1">
      <c r="A296" s="10"/>
      <c r="B296" s="19"/>
      <c r="C296" s="19"/>
      <c r="D296" s="19"/>
      <c r="E296" s="19"/>
      <c r="F296" s="10"/>
      <c r="G296" s="13"/>
      <c r="H296" s="13"/>
      <c r="I296" s="96"/>
    </row>
    <row r="297" spans="1:9" ht="15" hidden="1" customHeight="1">
      <c r="A297" s="10"/>
      <c r="B297" s="19" t="s">
        <v>229</v>
      </c>
      <c r="C297" s="19"/>
      <c r="D297" s="19"/>
      <c r="E297" s="19"/>
      <c r="F297" s="14" t="s">
        <v>98</v>
      </c>
      <c r="G297" s="13">
        <f>G269+G271+G273+G275</f>
        <v>180.39999999999998</v>
      </c>
      <c r="H297" s="13"/>
      <c r="I297" s="96">
        <f>G297*H297</f>
        <v>0</v>
      </c>
    </row>
    <row r="298" spans="1:9" ht="15" hidden="1" customHeight="1">
      <c r="A298" s="10"/>
      <c r="B298" s="26"/>
      <c r="C298" s="12"/>
      <c r="D298" s="12"/>
      <c r="E298" s="12"/>
      <c r="F298" s="10"/>
      <c r="G298" s="13"/>
      <c r="H298" s="13"/>
      <c r="I298" s="96"/>
    </row>
    <row r="299" spans="1:9" ht="15" hidden="1" customHeight="1">
      <c r="A299" s="10" t="s">
        <v>123</v>
      </c>
      <c r="B299" s="20" t="s">
        <v>230</v>
      </c>
      <c r="C299" s="12"/>
      <c r="D299" s="12"/>
      <c r="E299" s="12"/>
      <c r="F299" s="10"/>
      <c r="G299" s="13"/>
      <c r="H299" s="13"/>
      <c r="I299" s="96"/>
    </row>
    <row r="300" spans="1:9" ht="15" hidden="1" customHeight="1">
      <c r="A300" s="10"/>
      <c r="B300" s="86" t="s">
        <v>231</v>
      </c>
      <c r="C300" s="12"/>
      <c r="D300" s="12"/>
      <c r="E300" s="12"/>
      <c r="F300" s="10"/>
      <c r="G300" s="13"/>
      <c r="H300" s="13"/>
      <c r="I300" s="96"/>
    </row>
    <row r="301" spans="1:9" ht="15" hidden="1" customHeight="1">
      <c r="A301" s="10"/>
      <c r="B301" s="20" t="s">
        <v>232</v>
      </c>
      <c r="C301" s="12"/>
      <c r="D301" s="12"/>
      <c r="E301" s="12"/>
      <c r="F301" s="10"/>
      <c r="G301" s="13"/>
      <c r="H301" s="13"/>
      <c r="I301" s="96"/>
    </row>
    <row r="302" spans="1:9" ht="15" hidden="1" customHeight="1">
      <c r="A302" s="10"/>
      <c r="B302" s="16"/>
      <c r="C302" s="12"/>
      <c r="D302" s="12"/>
      <c r="E302" s="12"/>
      <c r="F302" s="10"/>
      <c r="G302" s="13"/>
      <c r="H302" s="13"/>
      <c r="I302" s="96"/>
    </row>
    <row r="303" spans="1:9" ht="15" hidden="1" customHeight="1">
      <c r="A303" s="10"/>
      <c r="B303" s="26" t="s">
        <v>233</v>
      </c>
      <c r="C303" s="12"/>
      <c r="D303" s="12"/>
      <c r="E303" s="12"/>
      <c r="F303" s="14" t="s">
        <v>98</v>
      </c>
      <c r="G303" s="13">
        <f>G297</f>
        <v>180.39999999999998</v>
      </c>
      <c r="H303" s="13"/>
      <c r="I303" s="96">
        <f>G303*H303</f>
        <v>0</v>
      </c>
    </row>
    <row r="304" spans="1:9" ht="15" hidden="1" customHeight="1">
      <c r="A304" s="10"/>
      <c r="B304" s="26"/>
      <c r="C304" s="12"/>
      <c r="D304" s="12"/>
      <c r="E304" s="12"/>
      <c r="F304" s="10"/>
      <c r="G304" s="13"/>
      <c r="H304" s="13"/>
      <c r="I304" s="96"/>
    </row>
    <row r="305" spans="1:9" ht="15" hidden="1" customHeight="1">
      <c r="A305" s="10"/>
      <c r="B305" s="19"/>
      <c r="C305" s="28"/>
      <c r="D305" s="12"/>
      <c r="E305" s="12"/>
      <c r="F305" s="13"/>
      <c r="G305" s="91"/>
      <c r="H305" s="13"/>
      <c r="I305" s="96"/>
    </row>
    <row r="306" spans="1:9" ht="15" hidden="1" customHeight="1">
      <c r="A306" s="10"/>
      <c r="B306" s="19"/>
      <c r="C306" s="28"/>
      <c r="D306" s="12"/>
      <c r="E306" s="12"/>
      <c r="F306" s="13"/>
      <c r="G306" s="91"/>
      <c r="H306" s="13"/>
      <c r="I306" s="96"/>
    </row>
    <row r="307" spans="1:9" ht="15" hidden="1" customHeight="1">
      <c r="A307" s="10"/>
      <c r="B307" s="19"/>
      <c r="C307" s="12"/>
      <c r="D307" s="12"/>
      <c r="E307" s="12"/>
      <c r="F307" s="13"/>
      <c r="G307" s="13"/>
      <c r="H307" s="13"/>
      <c r="I307" s="96"/>
    </row>
    <row r="308" spans="1:9" ht="15" hidden="1" customHeight="1">
      <c r="A308" s="10"/>
      <c r="B308" s="17" t="s">
        <v>103</v>
      </c>
      <c r="C308" s="18"/>
      <c r="D308" s="12"/>
      <c r="E308" s="12"/>
      <c r="F308" s="24" t="s">
        <v>104</v>
      </c>
      <c r="G308" s="13"/>
      <c r="H308" s="13"/>
      <c r="I308" s="97">
        <f>I262+I269+I271+I273+I275+I284+I286+I288+I297+I303</f>
        <v>0</v>
      </c>
    </row>
    <row r="309" spans="1:9" ht="15" hidden="1" customHeight="1">
      <c r="A309" s="10"/>
      <c r="B309" s="19"/>
      <c r="C309" s="12"/>
      <c r="D309" s="12"/>
      <c r="E309" s="12"/>
      <c r="F309" s="13"/>
      <c r="G309" s="13"/>
      <c r="H309" s="13"/>
      <c r="I309" s="96"/>
    </row>
    <row r="310" spans="1:9" ht="15" hidden="1" customHeight="1">
      <c r="A310" s="10"/>
      <c r="B310" s="54"/>
      <c r="C310" s="12"/>
      <c r="D310" s="12"/>
      <c r="E310" s="12"/>
      <c r="F310" s="13"/>
      <c r="G310" s="13"/>
      <c r="H310" s="13"/>
      <c r="I310" s="96"/>
    </row>
    <row r="311" spans="1:9" ht="15" hidden="1" customHeight="1">
      <c r="A311" s="29"/>
      <c r="B311" s="30"/>
      <c r="C311" s="31"/>
      <c r="D311" s="31"/>
      <c r="E311" s="31"/>
      <c r="F311" s="32"/>
      <c r="G311" s="32"/>
      <c r="H311" s="32"/>
      <c r="I311" s="96"/>
    </row>
    <row r="312" spans="1:9" ht="15" hidden="1" customHeight="1">
      <c r="A312" s="10"/>
      <c r="B312" s="11"/>
      <c r="C312" s="18"/>
      <c r="D312" s="18"/>
      <c r="E312" s="18"/>
      <c r="F312" s="10"/>
      <c r="G312" s="13"/>
      <c r="H312" s="13"/>
      <c r="I312" s="96"/>
    </row>
    <row r="313" spans="1:9" ht="15" hidden="1" customHeight="1">
      <c r="A313" s="10"/>
      <c r="B313" s="55">
        <f>B3</f>
        <v>0</v>
      </c>
      <c r="C313" s="18"/>
      <c r="D313" s="18"/>
      <c r="E313" s="18"/>
      <c r="F313" s="10"/>
      <c r="G313" s="13"/>
      <c r="H313" s="13"/>
      <c r="I313" s="96"/>
    </row>
    <row r="314" spans="1:9" ht="15" hidden="1" customHeight="1">
      <c r="A314" s="10"/>
      <c r="B314" s="55" t="str">
        <f>B4</f>
        <v>2. ELEVATED WATER TANK 30 M3</v>
      </c>
      <c r="C314" s="18"/>
      <c r="D314" s="18"/>
      <c r="E314" s="18"/>
      <c r="F314" s="10"/>
      <c r="G314" s="13"/>
      <c r="H314" s="13"/>
      <c r="I314" s="96"/>
    </row>
    <row r="315" spans="1:9" ht="15" hidden="1" customHeight="1">
      <c r="A315" s="10"/>
      <c r="B315" s="55"/>
      <c r="C315" s="18"/>
      <c r="D315" s="18"/>
      <c r="E315" s="18"/>
      <c r="F315" s="10"/>
      <c r="G315" s="13"/>
      <c r="H315" s="13"/>
      <c r="I315" s="96"/>
    </row>
    <row r="316" spans="1:9" ht="15" hidden="1" customHeight="1">
      <c r="A316" s="10"/>
      <c r="B316" s="55">
        <f>B6</f>
        <v>0</v>
      </c>
      <c r="C316" s="18"/>
      <c r="D316" s="18"/>
      <c r="E316" s="18"/>
      <c r="F316" s="10"/>
      <c r="G316" s="13"/>
      <c r="H316" s="13"/>
      <c r="I316" s="96"/>
    </row>
    <row r="317" spans="1:9" ht="15" hidden="1" customHeight="1">
      <c r="A317" s="10"/>
      <c r="B317" s="55"/>
      <c r="C317" s="18"/>
      <c r="D317" s="18"/>
      <c r="E317" s="18"/>
      <c r="F317" s="10"/>
      <c r="G317" s="13"/>
      <c r="H317" s="13"/>
      <c r="I317" s="96"/>
    </row>
    <row r="318" spans="1:9" ht="15" hidden="1" customHeight="1">
      <c r="A318" s="10"/>
      <c r="B318" s="11" t="s">
        <v>234</v>
      </c>
      <c r="C318" s="18"/>
      <c r="D318" s="18"/>
      <c r="E318" s="18"/>
      <c r="F318" s="10"/>
      <c r="G318" s="13"/>
      <c r="H318" s="13"/>
      <c r="I318" s="96"/>
    </row>
    <row r="319" spans="1:9" ht="15" hidden="1" customHeight="1">
      <c r="A319" s="10"/>
      <c r="B319" s="55"/>
      <c r="C319" s="18"/>
      <c r="D319" s="18"/>
      <c r="E319" s="18"/>
      <c r="F319" s="10"/>
      <c r="G319" s="13"/>
      <c r="H319" s="13"/>
      <c r="I319" s="96"/>
    </row>
    <row r="320" spans="1:9" ht="15" hidden="1" customHeight="1">
      <c r="A320" s="10" t="s">
        <v>31</v>
      </c>
      <c r="B320" s="20" t="s">
        <v>235</v>
      </c>
      <c r="C320" s="18"/>
      <c r="D320" s="18"/>
      <c r="E320" s="18"/>
      <c r="F320" s="10"/>
      <c r="G320" s="13"/>
      <c r="H320" s="13"/>
      <c r="I320" s="96"/>
    </row>
    <row r="321" spans="1:12" ht="15" hidden="1" customHeight="1">
      <c r="A321" s="10"/>
      <c r="B321" s="20" t="s">
        <v>236</v>
      </c>
      <c r="C321" s="18"/>
      <c r="D321" s="18"/>
      <c r="E321" s="18"/>
      <c r="F321" s="10"/>
      <c r="G321" s="13"/>
      <c r="H321" s="13"/>
      <c r="I321" s="96"/>
    </row>
    <row r="322" spans="1:12" ht="15" hidden="1" customHeight="1">
      <c r="A322" s="10"/>
      <c r="B322" s="20"/>
      <c r="C322" s="18"/>
      <c r="D322" s="18"/>
      <c r="E322" s="18"/>
      <c r="F322" s="10"/>
      <c r="G322" s="13"/>
      <c r="H322" s="13"/>
      <c r="I322" s="96"/>
    </row>
    <row r="323" spans="1:12" ht="15" hidden="1" customHeight="1">
      <c r="A323" s="10"/>
      <c r="B323" s="55"/>
      <c r="C323" s="18"/>
      <c r="D323" s="18"/>
      <c r="E323" s="18"/>
      <c r="F323" s="10"/>
      <c r="G323" s="13"/>
      <c r="H323" s="13"/>
      <c r="I323" s="96"/>
    </row>
    <row r="324" spans="1:12" ht="15" hidden="1" customHeight="1">
      <c r="A324" s="10"/>
      <c r="B324" s="19" t="s">
        <v>237</v>
      </c>
      <c r="C324" s="18"/>
      <c r="D324" s="18"/>
      <c r="E324" s="18"/>
      <c r="F324" s="10" t="s">
        <v>238</v>
      </c>
      <c r="G324" s="13">
        <v>1</v>
      </c>
      <c r="H324" s="13"/>
      <c r="I324" s="96">
        <f>G324*H324</f>
        <v>0</v>
      </c>
    </row>
    <row r="325" spans="1:12" ht="15" hidden="1" customHeight="1">
      <c r="A325" s="10"/>
      <c r="B325" s="55"/>
      <c r="C325" s="18"/>
      <c r="D325" s="18"/>
      <c r="E325" s="18"/>
      <c r="F325" s="10"/>
      <c r="G325" s="13"/>
      <c r="H325" s="13"/>
      <c r="I325" s="96"/>
    </row>
    <row r="326" spans="1:12" ht="15" hidden="1" customHeight="1">
      <c r="A326" s="10"/>
      <c r="B326" s="19" t="s">
        <v>239</v>
      </c>
      <c r="C326" s="18"/>
      <c r="D326" s="18"/>
      <c r="E326" s="18"/>
      <c r="F326" s="10" t="s">
        <v>238</v>
      </c>
      <c r="G326" s="13">
        <v>1</v>
      </c>
      <c r="H326" s="13"/>
      <c r="I326" s="96">
        <f>G326*H326</f>
        <v>0</v>
      </c>
    </row>
    <row r="327" spans="1:12" ht="15" hidden="1" customHeight="1">
      <c r="A327" s="10"/>
      <c r="B327" s="55"/>
      <c r="C327" s="18"/>
      <c r="D327" s="18"/>
      <c r="E327" s="18"/>
      <c r="F327" s="10"/>
      <c r="G327" s="13"/>
      <c r="H327" s="13"/>
      <c r="I327" s="96"/>
    </row>
    <row r="328" spans="1:12" ht="15" hidden="1" customHeight="1">
      <c r="A328" s="10"/>
      <c r="B328" s="19" t="s">
        <v>240</v>
      </c>
      <c r="C328" s="18"/>
      <c r="D328" s="18"/>
      <c r="E328" s="18"/>
      <c r="F328" s="10" t="s">
        <v>238</v>
      </c>
      <c r="G328" s="13">
        <v>1</v>
      </c>
      <c r="H328" s="13"/>
      <c r="I328" s="96">
        <f>G328*H328</f>
        <v>0</v>
      </c>
    </row>
    <row r="329" spans="1:12" ht="15" hidden="1" customHeight="1">
      <c r="A329" s="10"/>
      <c r="B329" s="55"/>
      <c r="C329" s="18"/>
      <c r="D329" s="18"/>
      <c r="E329" s="18"/>
      <c r="F329" s="10"/>
      <c r="G329" s="13"/>
      <c r="H329" s="13"/>
      <c r="I329" s="96"/>
    </row>
    <row r="330" spans="1:12" ht="15" hidden="1" customHeight="1">
      <c r="A330" s="10"/>
      <c r="B330" s="19" t="s">
        <v>241</v>
      </c>
      <c r="C330" s="18"/>
      <c r="D330" s="18"/>
      <c r="E330" s="18"/>
      <c r="F330" s="10" t="s">
        <v>238</v>
      </c>
      <c r="G330" s="13">
        <v>1</v>
      </c>
      <c r="H330" s="13"/>
      <c r="I330" s="96">
        <f>G330*H330</f>
        <v>0</v>
      </c>
    </row>
    <row r="331" spans="1:12" ht="15" hidden="1" customHeight="1">
      <c r="A331" s="10"/>
      <c r="B331" s="19"/>
      <c r="C331" s="18"/>
      <c r="D331" s="18"/>
      <c r="E331" s="18"/>
      <c r="F331" s="10"/>
      <c r="G331" s="13"/>
      <c r="H331" s="13"/>
      <c r="I331" s="96"/>
    </row>
    <row r="332" spans="1:12" ht="15" hidden="1" customHeight="1">
      <c r="A332" s="10"/>
      <c r="B332" s="19" t="s">
        <v>242</v>
      </c>
      <c r="C332" s="18"/>
      <c r="D332" s="18"/>
      <c r="E332" s="18"/>
      <c r="F332" s="10" t="s">
        <v>238</v>
      </c>
      <c r="G332" s="13">
        <v>1</v>
      </c>
      <c r="H332" s="13"/>
      <c r="I332" s="96">
        <f>G332*H332</f>
        <v>0</v>
      </c>
    </row>
    <row r="333" spans="1:12" ht="15" hidden="1" customHeight="1">
      <c r="A333" s="10"/>
      <c r="B333" s="55"/>
      <c r="C333" s="18"/>
      <c r="D333" s="18"/>
      <c r="E333" s="18"/>
      <c r="F333" s="10"/>
      <c r="G333" s="13"/>
      <c r="H333" s="13"/>
      <c r="I333" s="96"/>
    </row>
    <row r="334" spans="1:12" ht="15" hidden="1" customHeight="1">
      <c r="A334" s="10"/>
      <c r="B334" s="19" t="s">
        <v>243</v>
      </c>
      <c r="C334" s="18"/>
      <c r="D334" s="18"/>
      <c r="E334" s="18"/>
      <c r="F334" s="10" t="s">
        <v>238</v>
      </c>
      <c r="G334" s="13">
        <v>1</v>
      </c>
      <c r="H334" s="13"/>
      <c r="I334" s="96">
        <f>G334*H334</f>
        <v>0</v>
      </c>
    </row>
    <row r="335" spans="1:12">
      <c r="A335" s="10"/>
      <c r="B335" s="94" t="s">
        <v>244</v>
      </c>
      <c r="C335" s="18"/>
      <c r="D335" s="18"/>
      <c r="E335" s="18"/>
      <c r="F335" s="13"/>
      <c r="G335" s="13"/>
      <c r="H335" s="13"/>
      <c r="I335" s="96"/>
    </row>
    <row r="336" spans="1:12">
      <c r="A336" s="10"/>
      <c r="B336" s="19"/>
      <c r="C336" s="18"/>
      <c r="D336" s="18"/>
      <c r="E336" s="18"/>
      <c r="F336" s="13"/>
      <c r="G336" s="13"/>
      <c r="H336" s="13"/>
      <c r="I336" s="96"/>
      <c r="K336" s="84"/>
      <c r="L336" s="84"/>
    </row>
    <row r="337" spans="1:9" ht="16.5">
      <c r="A337" s="10" t="s">
        <v>31</v>
      </c>
      <c r="B337" s="19" t="s">
        <v>245</v>
      </c>
      <c r="C337" s="18"/>
      <c r="D337" s="18"/>
      <c r="E337" s="18"/>
      <c r="F337" s="13" t="s">
        <v>246</v>
      </c>
      <c r="G337" s="13">
        <v>2.8</v>
      </c>
      <c r="H337" s="13" t="s">
        <v>15</v>
      </c>
      <c r="I337" s="96" t="s">
        <v>15</v>
      </c>
    </row>
    <row r="338" spans="1:9">
      <c r="A338" s="10"/>
      <c r="B338" s="55"/>
      <c r="C338" s="18"/>
      <c r="D338" s="18"/>
      <c r="E338" s="18"/>
      <c r="F338" s="13"/>
      <c r="G338" s="13"/>
      <c r="H338" s="13"/>
      <c r="I338" s="96"/>
    </row>
    <row r="339" spans="1:9" ht="16.5">
      <c r="A339" s="10" t="s">
        <v>34</v>
      </c>
      <c r="B339" s="19" t="s">
        <v>247</v>
      </c>
      <c r="C339" s="18"/>
      <c r="D339" s="18"/>
      <c r="E339" s="18"/>
      <c r="F339" s="13" t="s">
        <v>246</v>
      </c>
      <c r="G339" s="13">
        <v>9.99</v>
      </c>
      <c r="H339" s="13" t="s">
        <v>15</v>
      </c>
      <c r="I339" s="96" t="s">
        <v>15</v>
      </c>
    </row>
    <row r="340" spans="1:9">
      <c r="A340" s="10"/>
      <c r="B340" s="19"/>
      <c r="C340" s="18"/>
      <c r="D340" s="18"/>
      <c r="E340" s="18"/>
      <c r="F340" s="13"/>
      <c r="G340" s="13"/>
      <c r="H340" s="13"/>
      <c r="I340" s="96"/>
    </row>
    <row r="341" spans="1:9" ht="16.5">
      <c r="A341" s="10" t="s">
        <v>116</v>
      </c>
      <c r="B341" s="94" t="s">
        <v>248</v>
      </c>
      <c r="C341" s="18"/>
      <c r="D341" s="18"/>
      <c r="E341" s="18"/>
      <c r="F341" s="13" t="s">
        <v>246</v>
      </c>
      <c r="G341" s="13">
        <v>22.2</v>
      </c>
      <c r="H341" s="13" t="s">
        <v>15</v>
      </c>
      <c r="I341" s="96" t="s">
        <v>15</v>
      </c>
    </row>
    <row r="342" spans="1:9">
      <c r="A342" s="10"/>
      <c r="B342" s="55"/>
      <c r="C342" s="18"/>
      <c r="D342" s="18"/>
      <c r="E342" s="18"/>
      <c r="F342" s="13"/>
      <c r="G342" s="13"/>
      <c r="H342" s="13"/>
      <c r="I342" s="96"/>
    </row>
    <row r="343" spans="1:9" ht="16.5">
      <c r="A343" s="10" t="s">
        <v>120</v>
      </c>
      <c r="B343" s="94" t="s">
        <v>249</v>
      </c>
      <c r="C343" s="18"/>
      <c r="D343" s="18"/>
      <c r="E343" s="18"/>
      <c r="F343" s="13" t="s">
        <v>246</v>
      </c>
      <c r="G343" s="13">
        <v>21</v>
      </c>
      <c r="H343" s="13" t="s">
        <v>15</v>
      </c>
      <c r="I343" s="96" t="s">
        <v>15</v>
      </c>
    </row>
    <row r="344" spans="1:9">
      <c r="A344" s="10"/>
      <c r="B344" s="55"/>
      <c r="C344" s="18"/>
      <c r="D344" s="18"/>
      <c r="E344" s="18"/>
      <c r="F344" s="13"/>
      <c r="G344" s="13"/>
      <c r="H344" s="13"/>
      <c r="I344" s="96"/>
    </row>
    <row r="345" spans="1:9" ht="16.5">
      <c r="A345" s="10" t="s">
        <v>123</v>
      </c>
      <c r="B345" s="94" t="s">
        <v>250</v>
      </c>
      <c r="C345" s="18"/>
      <c r="D345" s="18"/>
      <c r="E345" s="18"/>
      <c r="F345" s="13" t="s">
        <v>246</v>
      </c>
      <c r="G345" s="13">
        <v>12</v>
      </c>
      <c r="H345" s="13" t="s">
        <v>15</v>
      </c>
      <c r="I345" s="96" t="s">
        <v>15</v>
      </c>
    </row>
    <row r="346" spans="1:9">
      <c r="A346" s="10"/>
      <c r="B346" s="55"/>
      <c r="C346" s="18"/>
      <c r="D346" s="18"/>
      <c r="E346" s="18"/>
      <c r="F346" s="13"/>
      <c r="G346" s="13"/>
      <c r="H346" s="13"/>
      <c r="I346" s="96"/>
    </row>
    <row r="347" spans="1:9" ht="16.5">
      <c r="A347" s="10" t="s">
        <v>128</v>
      </c>
      <c r="B347" s="19" t="s">
        <v>251</v>
      </c>
      <c r="C347" s="18"/>
      <c r="D347" s="12"/>
      <c r="E347" s="12"/>
      <c r="F347" s="13" t="s">
        <v>246</v>
      </c>
      <c r="G347" s="13">
        <v>13.76</v>
      </c>
      <c r="H347" s="13" t="s">
        <v>15</v>
      </c>
      <c r="I347" s="96" t="s">
        <v>15</v>
      </c>
    </row>
    <row r="348" spans="1:9">
      <c r="A348" s="10"/>
      <c r="B348" s="19"/>
      <c r="C348" s="18"/>
      <c r="D348" s="12"/>
      <c r="E348" s="12"/>
      <c r="F348" s="13"/>
      <c r="G348" s="13"/>
      <c r="H348" s="13"/>
      <c r="I348" s="96"/>
    </row>
    <row r="349" spans="1:9" ht="16.5">
      <c r="A349" s="10" t="s">
        <v>131</v>
      </c>
      <c r="B349" s="19" t="s">
        <v>252</v>
      </c>
      <c r="C349" s="18"/>
      <c r="D349" s="12"/>
      <c r="E349" s="12"/>
      <c r="F349" s="13" t="s">
        <v>246</v>
      </c>
      <c r="G349" s="13">
        <f>4*2*1.9*(0.4+0.2)+3*2*3.2*(0.4+0.2)</f>
        <v>20.640000000000004</v>
      </c>
      <c r="H349" s="13" t="s">
        <v>15</v>
      </c>
      <c r="I349" s="96" t="s">
        <v>15</v>
      </c>
    </row>
    <row r="350" spans="1:9">
      <c r="A350" s="10"/>
      <c r="B350" s="19"/>
      <c r="C350" s="18"/>
      <c r="D350" s="12"/>
      <c r="E350" s="12"/>
      <c r="F350" s="13"/>
      <c r="G350" s="13"/>
      <c r="H350" s="13"/>
      <c r="I350" s="96"/>
    </row>
    <row r="351" spans="1:9" ht="16.5">
      <c r="A351" s="10" t="s">
        <v>135</v>
      </c>
      <c r="B351" s="19" t="s">
        <v>253</v>
      </c>
      <c r="C351" s="18"/>
      <c r="D351" s="12"/>
      <c r="E351" s="12"/>
      <c r="F351" s="13" t="s">
        <v>246</v>
      </c>
      <c r="G351" s="13">
        <f>4*3*1.9*(0.4)+3*3*3.2*(0.4)</f>
        <v>20.64</v>
      </c>
      <c r="H351" s="13" t="s">
        <v>15</v>
      </c>
      <c r="I351" s="96" t="s">
        <v>15</v>
      </c>
    </row>
    <row r="352" spans="1:9">
      <c r="A352" s="10"/>
      <c r="B352" s="19"/>
      <c r="C352" s="18"/>
      <c r="D352" s="12"/>
      <c r="E352" s="12"/>
      <c r="F352" s="13"/>
      <c r="G352" s="13"/>
      <c r="H352" s="13"/>
      <c r="I352" s="96"/>
    </row>
    <row r="353" spans="1:9" ht="16.5">
      <c r="A353" s="10" t="s">
        <v>140</v>
      </c>
      <c r="B353" s="19" t="s">
        <v>254</v>
      </c>
      <c r="C353" s="18"/>
      <c r="D353" s="12"/>
      <c r="E353" s="12"/>
      <c r="F353" s="13" t="s">
        <v>246</v>
      </c>
      <c r="G353" s="83">
        <f>6*0.4*4*6</f>
        <v>57.600000000000009</v>
      </c>
      <c r="H353" s="13" t="s">
        <v>15</v>
      </c>
      <c r="I353" s="96" t="s">
        <v>15</v>
      </c>
    </row>
    <row r="354" spans="1:9">
      <c r="A354" s="10"/>
      <c r="F354" s="13"/>
      <c r="G354" s="73"/>
      <c r="H354" s="13"/>
      <c r="I354" s="97"/>
    </row>
    <row r="355" spans="1:9">
      <c r="A355" s="10"/>
      <c r="F355" s="95"/>
      <c r="G355" s="73"/>
      <c r="H355" s="13"/>
      <c r="I355" s="97"/>
    </row>
    <row r="356" spans="1:9">
      <c r="A356" s="303"/>
      <c r="B356" s="304" t="s">
        <v>103</v>
      </c>
      <c r="C356" s="305"/>
      <c r="D356" s="306"/>
      <c r="E356" s="306"/>
      <c r="F356" s="307" t="s">
        <v>104</v>
      </c>
      <c r="G356" s="377"/>
      <c r="H356" s="308"/>
      <c r="I356" s="378" t="s">
        <v>15</v>
      </c>
    </row>
    <row r="357" spans="1:9">
      <c r="A357" s="10"/>
      <c r="B357" s="17"/>
      <c r="C357" s="18"/>
      <c r="D357" s="12"/>
      <c r="E357" s="12"/>
      <c r="F357" s="24"/>
      <c r="G357" s="83"/>
      <c r="H357" s="13"/>
      <c r="I357" s="97"/>
    </row>
    <row r="358" spans="1:9">
      <c r="A358" s="10"/>
      <c r="B358" s="17"/>
      <c r="C358" s="18"/>
      <c r="D358" s="12"/>
      <c r="E358" s="12"/>
      <c r="F358" s="24"/>
      <c r="G358" s="83"/>
      <c r="H358" s="13"/>
      <c r="I358" s="97"/>
    </row>
    <row r="359" spans="1:9">
      <c r="A359" s="10"/>
      <c r="B359" s="17" t="s">
        <v>255</v>
      </c>
      <c r="C359" s="18"/>
      <c r="D359" s="12"/>
      <c r="E359" s="12"/>
      <c r="F359" s="24"/>
      <c r="G359" s="83"/>
      <c r="H359" s="13"/>
      <c r="I359" s="97"/>
    </row>
    <row r="360" spans="1:9">
      <c r="A360" s="10"/>
      <c r="B360" s="17"/>
      <c r="C360" s="18"/>
      <c r="D360" s="12"/>
      <c r="E360" s="12"/>
      <c r="F360" s="24"/>
      <c r="G360" s="83"/>
      <c r="H360" s="13"/>
      <c r="I360" s="97"/>
    </row>
    <row r="361" spans="1:9">
      <c r="A361" s="10"/>
      <c r="B361" s="19" t="s">
        <v>256</v>
      </c>
      <c r="C361" s="18"/>
      <c r="D361" s="12"/>
      <c r="E361" s="12"/>
      <c r="F361" s="24"/>
      <c r="G361" s="83"/>
      <c r="H361" s="13"/>
      <c r="I361" s="97"/>
    </row>
    <row r="362" spans="1:9">
      <c r="A362" s="10"/>
      <c r="B362" s="19" t="s">
        <v>257</v>
      </c>
      <c r="C362" s="18"/>
      <c r="D362" s="12"/>
      <c r="E362" s="12"/>
      <c r="F362" s="24"/>
      <c r="G362" s="83"/>
      <c r="H362" s="13"/>
      <c r="I362" s="97"/>
    </row>
    <row r="363" spans="1:9">
      <c r="A363" s="10"/>
      <c r="B363" s="17"/>
      <c r="C363" s="18"/>
      <c r="D363" s="12"/>
      <c r="E363" s="12"/>
      <c r="F363" s="24"/>
      <c r="G363" s="83"/>
      <c r="H363" s="13"/>
      <c r="I363" s="97"/>
    </row>
    <row r="364" spans="1:9">
      <c r="A364" s="10" t="s">
        <v>31</v>
      </c>
      <c r="B364" s="19" t="s">
        <v>237</v>
      </c>
      <c r="C364" s="254"/>
      <c r="D364" s="12"/>
      <c r="E364" s="12"/>
      <c r="F364" s="13" t="s">
        <v>258</v>
      </c>
      <c r="G364" s="83">
        <v>1</v>
      </c>
      <c r="H364" s="13" t="s">
        <v>15</v>
      </c>
      <c r="I364" s="96" t="s">
        <v>15</v>
      </c>
    </row>
    <row r="365" spans="1:9">
      <c r="A365" s="10"/>
      <c r="B365" s="19"/>
      <c r="C365" s="254"/>
      <c r="D365" s="12"/>
      <c r="E365" s="12"/>
      <c r="F365" s="24"/>
      <c r="G365" s="83"/>
      <c r="H365" s="13"/>
      <c r="I365" s="96"/>
    </row>
    <row r="366" spans="1:9">
      <c r="A366" s="10" t="s">
        <v>34</v>
      </c>
      <c r="B366" s="19" t="s">
        <v>239</v>
      </c>
      <c r="C366" s="254"/>
      <c r="D366" s="12"/>
      <c r="E366" s="12"/>
      <c r="F366" s="13" t="s">
        <v>258</v>
      </c>
      <c r="G366" s="83">
        <v>1</v>
      </c>
      <c r="H366" s="13" t="s">
        <v>15</v>
      </c>
      <c r="I366" s="96" t="s">
        <v>15</v>
      </c>
    </row>
    <row r="367" spans="1:9">
      <c r="A367" s="10"/>
      <c r="B367" s="19"/>
      <c r="C367" s="254"/>
      <c r="D367" s="12"/>
      <c r="E367" s="12"/>
      <c r="F367" s="24"/>
      <c r="G367" s="83"/>
      <c r="H367" s="13"/>
      <c r="I367" s="96"/>
    </row>
    <row r="368" spans="1:9">
      <c r="A368" s="10" t="s">
        <v>116</v>
      </c>
      <c r="B368" s="19" t="s">
        <v>240</v>
      </c>
      <c r="C368" s="254"/>
      <c r="D368" s="12"/>
      <c r="E368" s="12"/>
      <c r="F368" s="13" t="s">
        <v>258</v>
      </c>
      <c r="G368" s="83">
        <v>1</v>
      </c>
      <c r="H368" s="13" t="s">
        <v>15</v>
      </c>
      <c r="I368" s="96" t="s">
        <v>15</v>
      </c>
    </row>
    <row r="369" spans="1:9">
      <c r="A369" s="10"/>
      <c r="B369" s="19"/>
      <c r="C369" s="254"/>
      <c r="D369" s="12"/>
      <c r="E369" s="12"/>
      <c r="F369" s="24"/>
      <c r="G369" s="83"/>
      <c r="H369" s="13"/>
      <c r="I369" s="96" t="s">
        <v>15</v>
      </c>
    </row>
    <row r="370" spans="1:9">
      <c r="A370" s="10" t="s">
        <v>120</v>
      </c>
      <c r="B370" s="19" t="s">
        <v>241</v>
      </c>
      <c r="C370" s="254"/>
      <c r="D370" s="12"/>
      <c r="E370" s="12"/>
      <c r="F370" s="13" t="s">
        <v>258</v>
      </c>
      <c r="G370" s="83">
        <v>3</v>
      </c>
      <c r="H370" s="13" t="s">
        <v>15</v>
      </c>
      <c r="I370" s="96" t="s">
        <v>15</v>
      </c>
    </row>
    <row r="371" spans="1:9">
      <c r="A371" s="10"/>
      <c r="B371" s="19"/>
      <c r="C371" s="254"/>
      <c r="D371" s="12"/>
      <c r="E371" s="12"/>
      <c r="F371" s="24"/>
      <c r="G371" s="83"/>
      <c r="H371" s="13"/>
      <c r="I371" s="96"/>
    </row>
    <row r="372" spans="1:9">
      <c r="A372" s="10" t="s">
        <v>123</v>
      </c>
      <c r="B372" s="19" t="s">
        <v>242</v>
      </c>
      <c r="C372" s="254"/>
      <c r="D372" s="12"/>
      <c r="E372" s="12"/>
      <c r="F372" s="13" t="s">
        <v>258</v>
      </c>
      <c r="G372" s="83">
        <v>1</v>
      </c>
      <c r="H372" s="13" t="s">
        <v>15</v>
      </c>
      <c r="I372" s="96" t="s">
        <v>15</v>
      </c>
    </row>
    <row r="373" spans="1:9">
      <c r="A373" s="10"/>
      <c r="B373" s="19"/>
      <c r="C373" s="254"/>
      <c r="D373" s="12"/>
      <c r="E373" s="12"/>
      <c r="F373" s="24"/>
      <c r="G373" s="83"/>
      <c r="H373" s="13"/>
      <c r="I373" s="96"/>
    </row>
    <row r="374" spans="1:9">
      <c r="A374" s="10" t="s">
        <v>128</v>
      </c>
      <c r="B374" s="19" t="s">
        <v>243</v>
      </c>
      <c r="C374" s="254"/>
      <c r="D374" s="12"/>
      <c r="E374" s="12"/>
      <c r="F374" s="13" t="s">
        <v>258</v>
      </c>
      <c r="G374" s="83">
        <v>3</v>
      </c>
      <c r="H374" s="13" t="s">
        <v>15</v>
      </c>
      <c r="I374" s="96" t="s">
        <v>15</v>
      </c>
    </row>
    <row r="375" spans="1:9">
      <c r="A375" s="10"/>
      <c r="B375" s="19"/>
      <c r="C375" s="254"/>
      <c r="D375" s="12"/>
      <c r="E375" s="12"/>
      <c r="F375" s="24"/>
      <c r="G375" s="83"/>
      <c r="H375" s="13"/>
      <c r="I375" s="96"/>
    </row>
    <row r="376" spans="1:9">
      <c r="A376" s="10" t="s">
        <v>131</v>
      </c>
      <c r="B376" s="19" t="s">
        <v>259</v>
      </c>
      <c r="C376" s="254"/>
      <c r="D376" s="12"/>
      <c r="E376" s="12"/>
      <c r="F376" s="24"/>
      <c r="G376" s="83"/>
      <c r="H376" s="13"/>
      <c r="I376" s="96"/>
    </row>
    <row r="377" spans="1:9">
      <c r="A377" s="10"/>
      <c r="B377" s="19" t="s">
        <v>260</v>
      </c>
      <c r="C377" s="254"/>
      <c r="D377" s="12"/>
      <c r="E377" s="12"/>
      <c r="F377" s="13" t="s">
        <v>258</v>
      </c>
      <c r="G377" s="83">
        <v>1</v>
      </c>
      <c r="H377" s="13" t="s">
        <v>15</v>
      </c>
      <c r="I377" s="96" t="s">
        <v>15</v>
      </c>
    </row>
    <row r="378" spans="1:9">
      <c r="A378" s="10"/>
      <c r="B378" s="17"/>
      <c r="C378" s="18"/>
      <c r="D378" s="12"/>
      <c r="E378" s="12"/>
      <c r="F378" s="24"/>
      <c r="G378" s="83"/>
      <c r="H378" s="13"/>
      <c r="I378" s="97"/>
    </row>
    <row r="379" spans="1:9">
      <c r="A379" s="10"/>
      <c r="B379" s="17"/>
      <c r="C379" s="18"/>
      <c r="D379" s="12"/>
      <c r="E379" s="12"/>
      <c r="F379" s="24"/>
      <c r="G379" s="83"/>
      <c r="H379" s="13"/>
      <c r="I379" s="97"/>
    </row>
    <row r="380" spans="1:9">
      <c r="A380" s="303"/>
      <c r="B380" s="304" t="s">
        <v>103</v>
      </c>
      <c r="C380" s="305"/>
      <c r="D380" s="306"/>
      <c r="E380" s="306"/>
      <c r="F380" s="307" t="s">
        <v>104</v>
      </c>
      <c r="G380" s="377"/>
      <c r="H380" s="308"/>
      <c r="I380" s="378" t="s">
        <v>15</v>
      </c>
    </row>
    <row r="381" spans="1:9">
      <c r="A381" s="10"/>
      <c r="B381" s="17"/>
      <c r="C381" s="18"/>
      <c r="D381" s="12"/>
      <c r="E381" s="12"/>
      <c r="F381" s="24"/>
      <c r="G381" s="83"/>
      <c r="H381" s="13"/>
      <c r="I381" s="97"/>
    </row>
    <row r="382" spans="1:9" ht="15.75" thickBot="1">
      <c r="A382" s="270"/>
      <c r="B382" s="271"/>
      <c r="C382" s="272"/>
      <c r="D382" s="272"/>
      <c r="E382" s="273"/>
      <c r="F382" s="270"/>
      <c r="G382" s="275"/>
      <c r="H382" s="275"/>
      <c r="I382" s="277"/>
    </row>
    <row r="383" spans="1:9" ht="15.75" thickTop="1">
      <c r="A383" s="10"/>
      <c r="B383" s="11" t="s">
        <v>261</v>
      </c>
      <c r="C383" s="18"/>
      <c r="D383" s="18"/>
      <c r="E383" s="12"/>
      <c r="F383" s="14"/>
      <c r="G383" s="13"/>
      <c r="H383" s="13"/>
      <c r="I383" s="96"/>
    </row>
    <row r="384" spans="1:9">
      <c r="A384" s="10"/>
      <c r="B384" s="11"/>
      <c r="C384" s="18"/>
      <c r="D384" s="18"/>
      <c r="E384" s="12"/>
      <c r="F384" s="14"/>
      <c r="G384" s="13"/>
      <c r="H384" s="13"/>
      <c r="I384" s="96"/>
    </row>
    <row r="385" spans="1:9">
      <c r="A385" s="10"/>
      <c r="B385" s="11"/>
      <c r="C385" s="18"/>
      <c r="D385" s="12"/>
      <c r="E385" s="12"/>
      <c r="F385" s="14"/>
      <c r="G385" s="13"/>
      <c r="H385" s="13"/>
      <c r="I385" s="96"/>
    </row>
    <row r="386" spans="1:9">
      <c r="A386" s="10"/>
      <c r="B386" s="64" t="s">
        <v>262</v>
      </c>
      <c r="C386" s="11" t="s">
        <v>263</v>
      </c>
      <c r="D386" s="18"/>
      <c r="E386" s="12"/>
      <c r="F386" s="10"/>
      <c r="G386" s="33" t="s">
        <v>264</v>
      </c>
      <c r="H386" s="13"/>
      <c r="I386" s="101" t="s">
        <v>265</v>
      </c>
    </row>
    <row r="387" spans="1:9">
      <c r="A387" s="10"/>
      <c r="B387" s="64"/>
      <c r="C387" s="12"/>
      <c r="D387" s="12"/>
      <c r="E387" s="12"/>
      <c r="F387" s="10"/>
      <c r="G387" s="13"/>
      <c r="H387" s="13"/>
      <c r="I387" s="96"/>
    </row>
    <row r="388" spans="1:9">
      <c r="A388" s="10"/>
      <c r="B388" s="11"/>
      <c r="C388" s="12"/>
      <c r="D388" s="12"/>
      <c r="E388" s="12"/>
      <c r="F388" s="10"/>
      <c r="G388" s="13"/>
      <c r="H388" s="13"/>
      <c r="I388" s="96"/>
    </row>
    <row r="389" spans="1:9">
      <c r="A389" s="10"/>
      <c r="B389" s="41">
        <v>1</v>
      </c>
      <c r="C389" s="12" t="str">
        <f>B8</f>
        <v>ELEMENT NO. 1 : SITE PREPARATION</v>
      </c>
      <c r="D389" s="12"/>
      <c r="E389" s="12"/>
      <c r="F389" s="10"/>
      <c r="G389" s="92" t="s">
        <v>266</v>
      </c>
      <c r="H389" s="13"/>
      <c r="I389" s="96" t="str">
        <f>I19</f>
        <v xml:space="preserve"> </v>
      </c>
    </row>
    <row r="390" spans="1:9">
      <c r="A390" s="10"/>
      <c r="B390" s="64"/>
      <c r="C390" s="12"/>
      <c r="D390" s="12"/>
      <c r="E390" s="12"/>
      <c r="F390" s="10"/>
      <c r="G390" s="13"/>
      <c r="H390" s="13"/>
      <c r="I390" s="96"/>
    </row>
    <row r="391" spans="1:9">
      <c r="A391" s="10"/>
      <c r="B391" s="41">
        <v>2</v>
      </c>
      <c r="C391" s="12" t="str">
        <f>B22</f>
        <v>ELEMENT NO. 2 : SUBSTRUCTURES (PROVISIONAL)</v>
      </c>
      <c r="D391" s="12"/>
      <c r="E391" s="12"/>
      <c r="F391" s="10"/>
      <c r="G391" s="92" t="s">
        <v>267</v>
      </c>
      <c r="H391" s="13"/>
      <c r="I391" s="96" t="s">
        <v>15</v>
      </c>
    </row>
    <row r="392" spans="1:9">
      <c r="A392" s="10"/>
      <c r="B392" s="41"/>
      <c r="C392" s="12"/>
      <c r="D392" s="12"/>
      <c r="E392" s="12"/>
      <c r="F392" s="10"/>
      <c r="G392" s="13"/>
      <c r="H392" s="13"/>
      <c r="I392" s="96"/>
    </row>
    <row r="393" spans="1:9">
      <c r="A393" s="10"/>
      <c r="B393" s="41">
        <v>3</v>
      </c>
      <c r="C393" s="12" t="str">
        <f>B77</f>
        <v>ELEMENT NO. 3 : CONCRETE WORKS</v>
      </c>
      <c r="D393" s="12"/>
      <c r="E393" s="12"/>
      <c r="F393" s="10"/>
      <c r="G393" s="92" t="s">
        <v>268</v>
      </c>
      <c r="H393" s="13"/>
      <c r="I393" s="96" t="s">
        <v>15</v>
      </c>
    </row>
    <row r="394" spans="1:9">
      <c r="A394" s="10"/>
      <c r="B394" s="41"/>
      <c r="C394" s="12"/>
      <c r="D394" s="12"/>
      <c r="E394" s="12"/>
      <c r="F394" s="10"/>
      <c r="G394" s="13"/>
      <c r="H394" s="13"/>
      <c r="I394" s="96"/>
    </row>
    <row r="395" spans="1:9">
      <c r="A395" s="10"/>
      <c r="B395" s="41">
        <v>4</v>
      </c>
      <c r="C395" s="12" t="str">
        <f>B234</f>
        <v>ELEMENT NO. 4 : Finishing</v>
      </c>
      <c r="D395" s="12"/>
      <c r="E395" s="12"/>
      <c r="F395" s="10"/>
      <c r="G395" s="92" t="s">
        <v>269</v>
      </c>
      <c r="H395" s="13"/>
      <c r="I395" s="96" t="str">
        <f>I356</f>
        <v xml:space="preserve"> </v>
      </c>
    </row>
    <row r="396" spans="1:9">
      <c r="A396" s="10"/>
      <c r="B396" s="41"/>
      <c r="C396" s="12"/>
      <c r="D396" s="12"/>
      <c r="E396" s="12"/>
      <c r="F396" s="10"/>
      <c r="G396" s="92"/>
      <c r="H396" s="13"/>
      <c r="I396" s="96"/>
    </row>
    <row r="397" spans="1:9">
      <c r="A397" s="10"/>
      <c r="B397" s="41">
        <v>8</v>
      </c>
      <c r="C397" s="12" t="str">
        <f>B359</f>
        <v>Element No 5: Plumbing installation</v>
      </c>
      <c r="D397" s="12"/>
      <c r="E397" s="12"/>
      <c r="F397" s="10"/>
      <c r="G397" s="92" t="s">
        <v>270</v>
      </c>
      <c r="H397" s="13"/>
      <c r="I397" s="96" t="str">
        <f>I380</f>
        <v xml:space="preserve"> </v>
      </c>
    </row>
    <row r="398" spans="1:9">
      <c r="A398" s="10"/>
      <c r="B398" s="41"/>
      <c r="C398" s="12"/>
      <c r="D398" s="12"/>
      <c r="E398" s="12"/>
      <c r="F398" s="10"/>
      <c r="G398" s="92"/>
      <c r="H398" s="13"/>
      <c r="I398" s="96"/>
    </row>
    <row r="399" spans="1:9">
      <c r="A399" s="10"/>
      <c r="B399" s="19"/>
      <c r="C399" s="12"/>
      <c r="D399" s="12"/>
      <c r="E399" s="12"/>
      <c r="F399" s="10"/>
      <c r="G399" s="92"/>
      <c r="H399" s="13"/>
      <c r="I399" s="96"/>
    </row>
    <row r="400" spans="1:9" ht="15.75" customHeight="1">
      <c r="A400" s="469" t="s">
        <v>271</v>
      </c>
      <c r="B400" s="470"/>
      <c r="C400" s="470"/>
      <c r="D400" s="470"/>
      <c r="E400" s="471"/>
      <c r="F400" s="379" t="s">
        <v>272</v>
      </c>
      <c r="G400" s="380"/>
      <c r="H400" s="381"/>
      <c r="I400" s="382">
        <f>SUM(I389:I397)</f>
        <v>0</v>
      </c>
    </row>
  </sheetData>
  <mergeCells count="2">
    <mergeCell ref="B2:E2"/>
    <mergeCell ref="A400:E400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63"/>
  <sheetViews>
    <sheetView zoomScaleNormal="100" workbookViewId="0">
      <selection activeCell="D6" sqref="D6"/>
    </sheetView>
  </sheetViews>
  <sheetFormatPr defaultColWidth="9.140625" defaultRowHeight="15"/>
  <cols>
    <col min="1" max="1" width="10.28515625" style="71" customWidth="1"/>
    <col min="2" max="2" width="11.7109375" style="19" customWidth="1"/>
    <col min="3" max="3" width="10.42578125" style="12" customWidth="1"/>
    <col min="4" max="4" width="13.28515625" style="12" customWidth="1"/>
    <col min="5" max="5" width="36.5703125" style="12" customWidth="1"/>
    <col min="6" max="6" width="9.7109375" style="72" customWidth="1"/>
    <col min="7" max="7" width="15.28515625" style="112" customWidth="1"/>
    <col min="8" max="8" width="15.28515625" style="42" customWidth="1"/>
    <col min="9" max="9" width="20.28515625" style="121" customWidth="1"/>
    <col min="10" max="10" width="15.140625" style="15" bestFit="1" customWidth="1"/>
    <col min="11" max="14" width="9.140625" style="16"/>
    <col min="15" max="15" width="11.5703125" style="16" bestFit="1" customWidth="1"/>
    <col min="16" max="16384" width="9.140625" style="16"/>
  </cols>
  <sheetData>
    <row r="1" spans="1:9" ht="71.25" customHeight="1"/>
    <row r="2" spans="1:9" s="4" customFormat="1" ht="43.9" customHeight="1">
      <c r="A2" s="2" t="s">
        <v>273</v>
      </c>
      <c r="B2" s="472" t="s">
        <v>24</v>
      </c>
      <c r="C2" s="473"/>
      <c r="D2" s="473"/>
      <c r="E2" s="474"/>
      <c r="F2" s="2" t="s">
        <v>274</v>
      </c>
      <c r="G2" s="104" t="s">
        <v>275</v>
      </c>
      <c r="H2" s="3" t="s">
        <v>276</v>
      </c>
      <c r="I2" s="113" t="s">
        <v>277</v>
      </c>
    </row>
    <row r="3" spans="1:9">
      <c r="A3" s="10"/>
      <c r="B3" s="11"/>
      <c r="F3" s="13"/>
      <c r="G3" s="59"/>
      <c r="H3" s="13"/>
      <c r="I3" s="115"/>
    </row>
    <row r="4" spans="1:9">
      <c r="A4" s="10"/>
      <c r="B4" s="11" t="s">
        <v>278</v>
      </c>
      <c r="F4" s="13"/>
      <c r="G4" s="59"/>
      <c r="H4" s="13"/>
      <c r="I4" s="115"/>
    </row>
    <row r="5" spans="1:9">
      <c r="A5" s="10"/>
      <c r="B5" s="17"/>
      <c r="F5" s="13"/>
      <c r="G5" s="59"/>
      <c r="H5" s="13"/>
      <c r="I5" s="115"/>
    </row>
    <row r="6" spans="1:9">
      <c r="A6" s="10"/>
      <c r="B6" s="11" t="s">
        <v>279</v>
      </c>
      <c r="F6" s="13"/>
      <c r="G6" s="59"/>
      <c r="H6" s="13"/>
      <c r="I6" s="115"/>
    </row>
    <row r="7" spans="1:9">
      <c r="A7" s="10"/>
      <c r="B7" s="11"/>
      <c r="C7" s="18"/>
      <c r="F7" s="13"/>
      <c r="G7" s="59"/>
      <c r="H7" s="13"/>
      <c r="I7" s="115"/>
    </row>
    <row r="8" spans="1:9">
      <c r="A8" s="10"/>
      <c r="B8" s="11" t="s">
        <v>280</v>
      </c>
      <c r="C8" s="18"/>
      <c r="F8" s="13"/>
      <c r="G8" s="59"/>
      <c r="H8" s="13"/>
      <c r="I8" s="115"/>
    </row>
    <row r="9" spans="1:9">
      <c r="A9" s="10"/>
      <c r="B9" s="11"/>
      <c r="C9" s="18"/>
      <c r="F9" s="13"/>
      <c r="G9" s="59"/>
      <c r="H9" s="13"/>
      <c r="I9" s="115"/>
    </row>
    <row r="10" spans="1:9">
      <c r="A10" s="10" t="s">
        <v>31</v>
      </c>
      <c r="B10" s="19" t="s">
        <v>281</v>
      </c>
      <c r="C10" s="18"/>
      <c r="F10" s="13"/>
      <c r="G10" s="59"/>
      <c r="H10" s="13"/>
      <c r="I10" s="115"/>
    </row>
    <row r="11" spans="1:9">
      <c r="A11" s="10"/>
      <c r="B11" s="19" t="s">
        <v>282</v>
      </c>
      <c r="C11" s="18"/>
      <c r="F11" s="14" t="s">
        <v>98</v>
      </c>
      <c r="G11" s="59">
        <f>4*5.5</f>
        <v>22</v>
      </c>
      <c r="H11" s="13" t="s">
        <v>15</v>
      </c>
      <c r="I11" s="115" t="s">
        <v>15</v>
      </c>
    </row>
    <row r="12" spans="1:9">
      <c r="A12" s="10"/>
      <c r="C12" s="18"/>
      <c r="F12" s="13"/>
      <c r="G12" s="59"/>
      <c r="H12" s="13"/>
      <c r="I12" s="115"/>
    </row>
    <row r="13" spans="1:9">
      <c r="A13" s="10" t="s">
        <v>34</v>
      </c>
      <c r="B13" s="19" t="s">
        <v>100</v>
      </c>
      <c r="C13" s="18"/>
      <c r="F13" s="13"/>
      <c r="G13" s="59"/>
      <c r="H13" s="13"/>
      <c r="I13" s="115"/>
    </row>
    <row r="14" spans="1:9">
      <c r="A14" s="10"/>
      <c r="B14" s="19" t="s">
        <v>101</v>
      </c>
      <c r="C14" s="18"/>
      <c r="F14" s="13"/>
      <c r="G14" s="59"/>
      <c r="H14" s="13"/>
      <c r="I14" s="115"/>
    </row>
    <row r="15" spans="1:9">
      <c r="A15" s="10"/>
      <c r="B15" s="19" t="s">
        <v>102</v>
      </c>
      <c r="C15" s="18"/>
      <c r="F15" s="13" t="s">
        <v>33</v>
      </c>
      <c r="G15" s="59">
        <v>1</v>
      </c>
      <c r="H15" s="13" t="s">
        <v>15</v>
      </c>
      <c r="I15" s="115" t="s">
        <v>15</v>
      </c>
    </row>
    <row r="16" spans="1:9">
      <c r="A16" s="10"/>
      <c r="C16" s="18"/>
      <c r="F16" s="13"/>
      <c r="G16" s="59"/>
      <c r="H16" s="13"/>
      <c r="I16" s="115"/>
    </row>
    <row r="17" spans="1:10">
      <c r="A17" s="309"/>
      <c r="B17" s="310" t="s">
        <v>283</v>
      </c>
      <c r="C17" s="311"/>
      <c r="D17" s="312"/>
      <c r="E17" s="312"/>
      <c r="F17" s="313" t="s">
        <v>272</v>
      </c>
      <c r="G17" s="318"/>
      <c r="H17" s="314"/>
      <c r="I17" s="319" t="s">
        <v>15</v>
      </c>
    </row>
    <row r="18" spans="1:10">
      <c r="A18" s="10"/>
      <c r="B18" s="17"/>
      <c r="C18" s="18"/>
      <c r="F18" s="13"/>
      <c r="G18" s="59"/>
      <c r="H18" s="13"/>
      <c r="I18" s="115"/>
    </row>
    <row r="19" spans="1:10">
      <c r="A19" s="10"/>
      <c r="B19" s="17"/>
      <c r="C19" s="18"/>
      <c r="F19" s="13"/>
      <c r="G19" s="59"/>
      <c r="H19" s="13"/>
      <c r="I19" s="115"/>
    </row>
    <row r="20" spans="1:10">
      <c r="A20" s="253"/>
      <c r="B20" s="266" t="s">
        <v>284</v>
      </c>
      <c r="C20" s="256"/>
      <c r="D20" s="257"/>
      <c r="E20" s="257"/>
      <c r="F20" s="258"/>
      <c r="G20" s="265"/>
      <c r="H20" s="258"/>
      <c r="I20" s="116"/>
    </row>
    <row r="21" spans="1:10">
      <c r="A21" s="10"/>
      <c r="B21" s="11"/>
      <c r="C21" s="18"/>
      <c r="F21" s="13"/>
      <c r="G21" s="59"/>
      <c r="H21" s="13"/>
      <c r="I21" s="115"/>
    </row>
    <row r="22" spans="1:10">
      <c r="A22" s="10"/>
      <c r="B22" s="11" t="s">
        <v>285</v>
      </c>
      <c r="C22" s="18"/>
      <c r="F22" s="13"/>
      <c r="G22" s="59"/>
      <c r="H22" s="13"/>
      <c r="I22" s="115"/>
    </row>
    <row r="23" spans="1:10">
      <c r="A23" s="10"/>
      <c r="B23" s="11"/>
      <c r="C23" s="18"/>
      <c r="F23" s="13"/>
      <c r="G23" s="59"/>
      <c r="H23" s="13"/>
      <c r="I23" s="115"/>
    </row>
    <row r="24" spans="1:10">
      <c r="A24" s="10"/>
      <c r="B24" s="20" t="s">
        <v>106</v>
      </c>
      <c r="F24" s="13"/>
      <c r="G24" s="59"/>
      <c r="H24" s="13"/>
      <c r="I24" s="115"/>
    </row>
    <row r="25" spans="1:10">
      <c r="A25" s="10"/>
      <c r="B25" s="20" t="s">
        <v>107</v>
      </c>
      <c r="F25" s="13"/>
      <c r="G25" s="59"/>
      <c r="H25" s="13"/>
      <c r="I25" s="115"/>
    </row>
    <row r="26" spans="1:10">
      <c r="A26" s="10"/>
      <c r="B26" s="21"/>
      <c r="F26" s="13"/>
      <c r="G26" s="59"/>
      <c r="H26" s="13"/>
      <c r="I26" s="115"/>
    </row>
    <row r="27" spans="1:10">
      <c r="A27" s="10" t="s">
        <v>31</v>
      </c>
      <c r="B27" s="19" t="s">
        <v>286</v>
      </c>
      <c r="F27" s="13"/>
      <c r="G27" s="59"/>
      <c r="H27" s="13"/>
      <c r="I27" s="115"/>
    </row>
    <row r="28" spans="1:10">
      <c r="A28" s="10"/>
      <c r="B28" s="19" t="s">
        <v>287</v>
      </c>
      <c r="F28" s="13" t="s">
        <v>288</v>
      </c>
      <c r="G28" s="59">
        <f>5.5*0.6*1</f>
        <v>3.3</v>
      </c>
      <c r="H28" s="13" t="s">
        <v>15</v>
      </c>
      <c r="I28" s="115" t="s">
        <v>15</v>
      </c>
      <c r="J28" s="16"/>
    </row>
    <row r="29" spans="1:10">
      <c r="A29" s="10"/>
      <c r="F29" s="13"/>
      <c r="G29" s="59"/>
      <c r="H29" s="13"/>
      <c r="I29" s="115"/>
      <c r="J29" s="16"/>
    </row>
    <row r="30" spans="1:10">
      <c r="A30" s="10"/>
      <c r="B30" s="20" t="s">
        <v>119</v>
      </c>
      <c r="F30" s="13"/>
      <c r="G30" s="59"/>
      <c r="H30" s="13"/>
      <c r="I30" s="115"/>
      <c r="J30" s="16"/>
    </row>
    <row r="31" spans="1:10">
      <c r="A31" s="10"/>
      <c r="F31" s="13"/>
      <c r="G31" s="59"/>
      <c r="H31" s="13"/>
      <c r="I31" s="115"/>
      <c r="J31" s="16"/>
    </row>
    <row r="32" spans="1:10">
      <c r="A32" s="10" t="s">
        <v>34</v>
      </c>
      <c r="B32" s="19" t="s">
        <v>121</v>
      </c>
      <c r="F32" s="13"/>
      <c r="G32" s="59"/>
      <c r="H32" s="13"/>
      <c r="I32" s="115"/>
      <c r="J32" s="16"/>
    </row>
    <row r="33" spans="1:10">
      <c r="A33" s="10"/>
      <c r="B33" s="19" t="s">
        <v>122</v>
      </c>
      <c r="F33" s="13" t="s">
        <v>288</v>
      </c>
      <c r="G33" s="59">
        <f>0.4*1*5.5</f>
        <v>2.2000000000000002</v>
      </c>
      <c r="H33" s="13" t="s">
        <v>15</v>
      </c>
      <c r="I33" s="115" t="s">
        <v>15</v>
      </c>
      <c r="J33" s="16"/>
    </row>
    <row r="34" spans="1:10">
      <c r="A34" s="10"/>
      <c r="F34" s="13"/>
      <c r="G34" s="59"/>
      <c r="H34" s="13"/>
      <c r="I34" s="115"/>
      <c r="J34" s="16"/>
    </row>
    <row r="35" spans="1:10">
      <c r="A35" s="10"/>
      <c r="F35" s="13"/>
      <c r="G35" s="59"/>
      <c r="H35" s="13"/>
      <c r="I35" s="115"/>
      <c r="J35" s="16"/>
    </row>
    <row r="36" spans="1:10">
      <c r="A36" s="10"/>
      <c r="B36" s="20" t="s">
        <v>127</v>
      </c>
      <c r="F36" s="13"/>
      <c r="G36" s="59"/>
      <c r="H36" s="13"/>
      <c r="I36" s="115"/>
      <c r="J36" s="16"/>
    </row>
    <row r="37" spans="1:10">
      <c r="A37" s="10"/>
      <c r="B37" s="21"/>
      <c r="F37" s="13"/>
      <c r="G37" s="59"/>
      <c r="H37" s="13"/>
      <c r="I37" s="115"/>
      <c r="J37" s="16"/>
    </row>
    <row r="38" spans="1:10">
      <c r="A38" s="10" t="s">
        <v>120</v>
      </c>
      <c r="B38" s="19" t="s">
        <v>129</v>
      </c>
      <c r="F38" s="13"/>
      <c r="G38" s="59"/>
      <c r="H38" s="13"/>
      <c r="I38" s="115"/>
      <c r="J38" s="16"/>
    </row>
    <row r="39" spans="1:10">
      <c r="A39" s="10"/>
      <c r="B39" s="19" t="s">
        <v>130</v>
      </c>
      <c r="F39" s="13" t="s">
        <v>289</v>
      </c>
      <c r="G39" s="59">
        <f>G11</f>
        <v>22</v>
      </c>
      <c r="H39" s="13" t="s">
        <v>15</v>
      </c>
      <c r="I39" s="115" t="s">
        <v>15</v>
      </c>
      <c r="J39" s="16"/>
    </row>
    <row r="40" spans="1:10">
      <c r="A40" s="10"/>
      <c r="F40" s="13"/>
      <c r="G40" s="59" t="s">
        <v>15</v>
      </c>
      <c r="H40" s="13"/>
      <c r="I40" s="115"/>
      <c r="J40" s="16"/>
    </row>
    <row r="41" spans="1:10">
      <c r="A41" s="10"/>
      <c r="B41" s="20" t="s">
        <v>134</v>
      </c>
      <c r="F41" s="13"/>
      <c r="G41" s="59"/>
      <c r="H41" s="13"/>
      <c r="I41" s="115"/>
      <c r="J41" s="16"/>
    </row>
    <row r="42" spans="1:10">
      <c r="A42" s="10"/>
      <c r="B42" s="21"/>
      <c r="F42" s="13"/>
      <c r="G42" s="59"/>
      <c r="H42" s="13"/>
      <c r="I42" s="115"/>
      <c r="J42" s="16"/>
    </row>
    <row r="43" spans="1:10">
      <c r="A43" s="10" t="s">
        <v>123</v>
      </c>
      <c r="B43" s="19" t="s">
        <v>136</v>
      </c>
      <c r="F43" s="13"/>
      <c r="G43" s="59"/>
      <c r="H43" s="13"/>
      <c r="I43" s="115"/>
      <c r="J43" s="16"/>
    </row>
    <row r="44" spans="1:10">
      <c r="A44" s="10"/>
      <c r="B44" s="19" t="s">
        <v>137</v>
      </c>
      <c r="F44" s="13"/>
      <c r="G44" s="59"/>
      <c r="H44" s="13"/>
      <c r="I44" s="115"/>
      <c r="J44" s="16"/>
    </row>
    <row r="45" spans="1:10">
      <c r="A45" s="10"/>
      <c r="B45" s="19" t="s">
        <v>290</v>
      </c>
      <c r="F45" s="13" t="s">
        <v>289</v>
      </c>
      <c r="G45" s="59">
        <f>G39</f>
        <v>22</v>
      </c>
      <c r="H45" s="13" t="s">
        <v>15</v>
      </c>
      <c r="I45" s="115" t="s">
        <v>15</v>
      </c>
      <c r="J45" s="16"/>
    </row>
    <row r="46" spans="1:10">
      <c r="A46" s="10"/>
      <c r="F46" s="13"/>
      <c r="G46" s="59"/>
      <c r="H46" s="13"/>
      <c r="I46" s="115"/>
      <c r="J46" s="16"/>
    </row>
    <row r="47" spans="1:10">
      <c r="A47" s="10"/>
      <c r="B47" s="20" t="s">
        <v>139</v>
      </c>
      <c r="C47" s="22"/>
      <c r="F47" s="13"/>
      <c r="G47" s="105"/>
      <c r="H47" s="13"/>
      <c r="I47" s="115"/>
      <c r="J47" s="16"/>
    </row>
    <row r="48" spans="1:10">
      <c r="A48" s="10"/>
      <c r="F48" s="13"/>
      <c r="G48" s="59"/>
      <c r="H48" s="13"/>
      <c r="I48" s="115"/>
      <c r="J48" s="16"/>
    </row>
    <row r="49" spans="1:10">
      <c r="A49" s="10" t="s">
        <v>128</v>
      </c>
      <c r="B49" s="19" t="s">
        <v>141</v>
      </c>
      <c r="F49" s="13"/>
      <c r="G49" s="59"/>
      <c r="H49" s="13"/>
      <c r="I49" s="115"/>
      <c r="J49" s="16"/>
    </row>
    <row r="50" spans="1:10">
      <c r="A50" s="10"/>
      <c r="B50" s="19" t="s">
        <v>142</v>
      </c>
      <c r="F50" s="13"/>
      <c r="G50" s="59"/>
      <c r="H50" s="13"/>
      <c r="I50" s="115"/>
      <c r="J50" s="16"/>
    </row>
    <row r="51" spans="1:10">
      <c r="A51" s="10"/>
      <c r="B51" s="19" t="s">
        <v>143</v>
      </c>
      <c r="F51" s="13"/>
      <c r="G51" s="59"/>
      <c r="H51" s="13"/>
      <c r="I51" s="115"/>
      <c r="J51" s="16"/>
    </row>
    <row r="52" spans="1:10">
      <c r="A52" s="10"/>
      <c r="B52" s="19" t="s">
        <v>144</v>
      </c>
      <c r="F52" s="13" t="s">
        <v>289</v>
      </c>
      <c r="G52" s="59">
        <f>G39</f>
        <v>22</v>
      </c>
      <c r="H52" s="13" t="s">
        <v>15</v>
      </c>
      <c r="I52" s="115" t="s">
        <v>15</v>
      </c>
      <c r="J52" s="16"/>
    </row>
    <row r="53" spans="1:10">
      <c r="A53" s="10"/>
      <c r="F53" s="13"/>
      <c r="G53" s="59"/>
      <c r="H53" s="13"/>
      <c r="I53" s="115"/>
      <c r="J53" s="16"/>
    </row>
    <row r="54" spans="1:10">
      <c r="A54" s="10"/>
      <c r="B54" s="20" t="s">
        <v>146</v>
      </c>
      <c r="F54" s="13"/>
      <c r="G54" s="59"/>
      <c r="H54" s="13"/>
      <c r="I54" s="115"/>
      <c r="J54" s="16"/>
    </row>
    <row r="55" spans="1:10">
      <c r="A55" s="10"/>
      <c r="F55" s="13"/>
      <c r="G55" s="59"/>
      <c r="H55" s="13"/>
      <c r="I55" s="115"/>
      <c r="J55" s="16"/>
    </row>
    <row r="56" spans="1:10">
      <c r="A56" s="10" t="s">
        <v>131</v>
      </c>
      <c r="B56" s="19" t="s">
        <v>291</v>
      </c>
      <c r="F56" s="13" t="s">
        <v>289</v>
      </c>
      <c r="G56" s="59">
        <f>20*0.1</f>
        <v>2</v>
      </c>
      <c r="H56" s="13" t="s">
        <v>15</v>
      </c>
      <c r="I56" s="115" t="s">
        <v>15</v>
      </c>
      <c r="J56" s="16"/>
    </row>
    <row r="57" spans="1:10">
      <c r="A57" s="10"/>
      <c r="F57" s="13"/>
      <c r="G57" s="59"/>
      <c r="H57" s="13"/>
      <c r="I57" s="115"/>
      <c r="J57" s="16"/>
    </row>
    <row r="58" spans="1:10">
      <c r="A58" s="10"/>
      <c r="B58" s="20" t="s">
        <v>292</v>
      </c>
      <c r="F58" s="13"/>
      <c r="G58" s="59"/>
      <c r="H58" s="13"/>
      <c r="I58" s="115"/>
      <c r="J58" s="16"/>
    </row>
    <row r="59" spans="1:10">
      <c r="A59" s="10"/>
      <c r="F59" s="13"/>
      <c r="G59" s="59"/>
      <c r="H59" s="13"/>
      <c r="I59" s="115"/>
      <c r="J59" s="16"/>
    </row>
    <row r="60" spans="1:10">
      <c r="A60" s="10" t="s">
        <v>135</v>
      </c>
      <c r="B60" s="19" t="s">
        <v>293</v>
      </c>
      <c r="F60" s="13" t="s">
        <v>288</v>
      </c>
      <c r="G60" s="59">
        <f>20*0.4*0.2</f>
        <v>1.6</v>
      </c>
      <c r="H60" s="13" t="s">
        <v>15</v>
      </c>
      <c r="I60" s="115" t="s">
        <v>15</v>
      </c>
      <c r="J60" s="16"/>
    </row>
    <row r="61" spans="1:10">
      <c r="A61" s="10"/>
      <c r="F61" s="13"/>
      <c r="G61" s="59"/>
      <c r="H61" s="13"/>
      <c r="I61" s="115"/>
      <c r="J61" s="16"/>
    </row>
    <row r="62" spans="1:10">
      <c r="A62" s="10" t="s">
        <v>140</v>
      </c>
      <c r="B62" s="19" t="s">
        <v>294</v>
      </c>
      <c r="F62" s="13"/>
      <c r="G62" s="59"/>
      <c r="H62" s="13"/>
      <c r="I62" s="115"/>
      <c r="J62" s="16"/>
    </row>
    <row r="63" spans="1:10">
      <c r="A63" s="10"/>
      <c r="B63" s="19" t="s">
        <v>161</v>
      </c>
      <c r="F63" s="13" t="s">
        <v>288</v>
      </c>
      <c r="G63" s="59">
        <f>20*0.125</f>
        <v>2.5</v>
      </c>
      <c r="H63" s="23" t="s">
        <v>15</v>
      </c>
      <c r="I63" s="115" t="s">
        <v>15</v>
      </c>
      <c r="J63" s="16"/>
    </row>
    <row r="64" spans="1:10">
      <c r="A64" s="10"/>
      <c r="F64" s="13"/>
      <c r="G64" s="59"/>
      <c r="H64" s="23"/>
      <c r="I64" s="115"/>
      <c r="J64" s="16"/>
    </row>
    <row r="65" spans="1:11">
      <c r="A65" s="10" t="s">
        <v>295</v>
      </c>
      <c r="B65" s="19" t="s">
        <v>296</v>
      </c>
      <c r="F65" s="13" t="s">
        <v>288</v>
      </c>
      <c r="G65" s="59">
        <f>(1.5*1.5)*0.3</f>
        <v>0.67499999999999993</v>
      </c>
      <c r="H65" s="23" t="s">
        <v>15</v>
      </c>
      <c r="I65" s="115" t="s">
        <v>15</v>
      </c>
      <c r="J65" s="16"/>
    </row>
    <row r="66" spans="1:11">
      <c r="A66" s="10"/>
      <c r="F66" s="13"/>
      <c r="G66" s="59"/>
      <c r="H66" s="23"/>
      <c r="I66" s="115"/>
      <c r="J66" s="16"/>
    </row>
    <row r="67" spans="1:11">
      <c r="A67" s="10"/>
      <c r="B67" s="20" t="s">
        <v>167</v>
      </c>
      <c r="F67" s="13"/>
      <c r="G67" s="59"/>
      <c r="H67" s="13"/>
      <c r="I67" s="115"/>
      <c r="J67" s="16"/>
    </row>
    <row r="68" spans="1:11">
      <c r="A68" s="10"/>
      <c r="F68" s="13"/>
      <c r="G68" s="59"/>
      <c r="H68" s="13"/>
      <c r="I68" s="115"/>
      <c r="J68" s="16"/>
    </row>
    <row r="69" spans="1:11">
      <c r="A69" s="10"/>
      <c r="B69" s="20" t="s">
        <v>297</v>
      </c>
      <c r="F69" s="13"/>
      <c r="G69" s="59"/>
      <c r="H69" s="13"/>
      <c r="I69" s="115"/>
      <c r="J69" s="16"/>
    </row>
    <row r="70" spans="1:11">
      <c r="A70" s="10"/>
      <c r="B70" s="21"/>
      <c r="F70" s="13"/>
      <c r="G70" s="59"/>
      <c r="H70" s="13"/>
      <c r="I70" s="115"/>
      <c r="J70" s="16"/>
    </row>
    <row r="71" spans="1:11">
      <c r="A71" s="10"/>
      <c r="B71" s="20" t="s">
        <v>298</v>
      </c>
      <c r="F71" s="13"/>
      <c r="G71" s="59"/>
      <c r="H71" s="13"/>
      <c r="I71" s="115"/>
      <c r="J71" s="16"/>
    </row>
    <row r="72" spans="1:11">
      <c r="A72" s="10"/>
      <c r="B72" s="21"/>
      <c r="F72" s="13"/>
      <c r="G72" s="59"/>
      <c r="H72" s="13"/>
      <c r="I72" s="115"/>
      <c r="J72" s="16"/>
    </row>
    <row r="73" spans="1:11">
      <c r="A73" s="10" t="s">
        <v>31</v>
      </c>
      <c r="B73" s="19" t="s">
        <v>299</v>
      </c>
      <c r="F73" s="13" t="s">
        <v>173</v>
      </c>
      <c r="G73" s="59">
        <f>20*3*0.617</f>
        <v>37.019999999999996</v>
      </c>
      <c r="H73" s="13" t="s">
        <v>15</v>
      </c>
      <c r="I73" s="115" t="s">
        <v>15</v>
      </c>
      <c r="J73" s="16"/>
      <c r="K73" s="250"/>
    </row>
    <row r="74" spans="1:11">
      <c r="A74" s="10"/>
      <c r="B74" s="21"/>
      <c r="F74" s="13"/>
      <c r="G74" s="59"/>
      <c r="H74" s="13"/>
      <c r="I74" s="115"/>
      <c r="J74" s="16"/>
    </row>
    <row r="75" spans="1:11">
      <c r="A75" s="10" t="s">
        <v>34</v>
      </c>
      <c r="B75" s="19" t="s">
        <v>300</v>
      </c>
      <c r="F75" s="13" t="s">
        <v>173</v>
      </c>
      <c r="G75" s="59">
        <f>20/0.25*0.7*0.395</f>
        <v>22.12</v>
      </c>
      <c r="H75" s="13" t="s">
        <v>15</v>
      </c>
      <c r="I75" s="115" t="s">
        <v>15</v>
      </c>
      <c r="J75" s="16"/>
    </row>
    <row r="76" spans="1:11">
      <c r="A76" s="10"/>
      <c r="F76" s="13"/>
      <c r="G76" s="59"/>
      <c r="H76" s="13"/>
      <c r="I76" s="115"/>
      <c r="J76" s="16"/>
    </row>
    <row r="77" spans="1:11">
      <c r="A77" s="10"/>
      <c r="B77" s="20" t="s">
        <v>301</v>
      </c>
      <c r="F77" s="13"/>
      <c r="G77" s="59"/>
      <c r="H77" s="13"/>
      <c r="I77" s="115"/>
      <c r="J77" s="16"/>
    </row>
    <row r="78" spans="1:11">
      <c r="A78" s="10"/>
      <c r="B78" s="20" t="s">
        <v>302</v>
      </c>
      <c r="F78" s="13"/>
      <c r="G78" s="59"/>
      <c r="H78" s="13"/>
      <c r="I78" s="115"/>
      <c r="J78" s="16"/>
    </row>
    <row r="79" spans="1:11">
      <c r="A79" s="10"/>
      <c r="B79" s="20" t="s">
        <v>303</v>
      </c>
      <c r="F79" s="13"/>
      <c r="G79" s="59"/>
      <c r="H79" s="13"/>
      <c r="I79" s="115"/>
      <c r="J79" s="16"/>
    </row>
    <row r="80" spans="1:11">
      <c r="A80" s="10"/>
      <c r="F80" s="13"/>
      <c r="G80" s="59"/>
      <c r="H80" s="13"/>
      <c r="I80" s="115"/>
      <c r="J80" s="16"/>
    </row>
    <row r="81" spans="1:10">
      <c r="A81" s="10" t="s">
        <v>116</v>
      </c>
      <c r="B81" s="19" t="s">
        <v>199</v>
      </c>
      <c r="F81" s="13"/>
      <c r="G81" s="59"/>
      <c r="H81" s="13"/>
      <c r="I81" s="115"/>
      <c r="J81" s="16"/>
    </row>
    <row r="82" spans="1:10">
      <c r="A82" s="10"/>
      <c r="B82" s="19" t="s">
        <v>200</v>
      </c>
      <c r="F82" s="13" t="s">
        <v>289</v>
      </c>
      <c r="G82" s="59">
        <v>26</v>
      </c>
      <c r="H82" s="13" t="s">
        <v>15</v>
      </c>
      <c r="I82" s="115" t="s">
        <v>15</v>
      </c>
      <c r="J82" s="16"/>
    </row>
    <row r="83" spans="1:10">
      <c r="A83" s="10"/>
      <c r="F83" s="13"/>
      <c r="G83" s="59"/>
      <c r="H83" s="13"/>
      <c r="I83" s="115"/>
      <c r="J83" s="16"/>
    </row>
    <row r="84" spans="1:10">
      <c r="A84" s="10" t="s">
        <v>120</v>
      </c>
      <c r="B84" s="19" t="s">
        <v>304</v>
      </c>
      <c r="F84" s="13" t="s">
        <v>289</v>
      </c>
      <c r="G84" s="59">
        <f>(1.2*2)*2</f>
        <v>4.8</v>
      </c>
      <c r="H84" s="13" t="s">
        <v>15</v>
      </c>
      <c r="I84" s="115" t="s">
        <v>15</v>
      </c>
      <c r="J84" s="16"/>
    </row>
    <row r="85" spans="1:10">
      <c r="A85" s="10"/>
      <c r="F85" s="13"/>
      <c r="G85" s="59"/>
      <c r="H85" s="13"/>
      <c r="I85" s="115"/>
      <c r="J85" s="16"/>
    </row>
    <row r="86" spans="1:10">
      <c r="A86" s="10" t="s">
        <v>123</v>
      </c>
      <c r="B86" s="19" t="s">
        <v>305</v>
      </c>
      <c r="F86" s="13" t="s">
        <v>289</v>
      </c>
      <c r="G86" s="59">
        <v>7</v>
      </c>
      <c r="H86" s="13" t="s">
        <v>15</v>
      </c>
      <c r="I86" s="115" t="s">
        <v>15</v>
      </c>
      <c r="J86" s="16"/>
    </row>
    <row r="87" spans="1:10">
      <c r="A87" s="10"/>
      <c r="F87" s="13"/>
      <c r="G87" s="59"/>
      <c r="H87" s="13"/>
      <c r="I87" s="115"/>
      <c r="J87" s="16"/>
    </row>
    <row r="88" spans="1:10">
      <c r="A88" s="10"/>
      <c r="B88" s="20" t="s">
        <v>201</v>
      </c>
      <c r="C88" s="22"/>
      <c r="F88" s="24"/>
      <c r="G88" s="105"/>
      <c r="H88" s="13"/>
      <c r="I88" s="115"/>
      <c r="J88" s="16"/>
    </row>
    <row r="89" spans="1:10">
      <c r="A89" s="10"/>
      <c r="B89" s="21"/>
      <c r="C89" s="22"/>
      <c r="F89" s="24"/>
      <c r="G89" s="105"/>
      <c r="H89" s="13"/>
      <c r="I89" s="115"/>
      <c r="J89" s="16"/>
    </row>
    <row r="90" spans="1:10">
      <c r="A90" s="10" t="s">
        <v>128</v>
      </c>
      <c r="B90" s="19" t="s">
        <v>306</v>
      </c>
      <c r="F90" s="13"/>
      <c r="G90" s="59"/>
      <c r="H90" s="13"/>
      <c r="I90" s="115"/>
      <c r="J90" s="16"/>
    </row>
    <row r="91" spans="1:10">
      <c r="A91" s="10"/>
      <c r="B91" s="19" t="s">
        <v>307</v>
      </c>
      <c r="F91" s="13" t="s">
        <v>308</v>
      </c>
      <c r="G91" s="59">
        <v>24</v>
      </c>
      <c r="H91" s="13" t="s">
        <v>15</v>
      </c>
      <c r="I91" s="115" t="s">
        <v>15</v>
      </c>
      <c r="J91" s="16"/>
    </row>
    <row r="92" spans="1:10">
      <c r="A92" s="10"/>
      <c r="F92" s="13"/>
      <c r="G92" s="59"/>
      <c r="H92" s="13"/>
      <c r="I92" s="115"/>
      <c r="J92" s="16"/>
    </row>
    <row r="93" spans="1:10">
      <c r="A93" s="10" t="s">
        <v>131</v>
      </c>
      <c r="B93" s="19" t="s">
        <v>309</v>
      </c>
      <c r="F93" s="13" t="s">
        <v>308</v>
      </c>
      <c r="G93" s="59">
        <v>2</v>
      </c>
      <c r="H93" s="13" t="s">
        <v>15</v>
      </c>
      <c r="I93" s="115" t="s">
        <v>15</v>
      </c>
      <c r="J93" s="16"/>
    </row>
    <row r="94" spans="1:10">
      <c r="A94" s="10"/>
      <c r="F94" s="13"/>
      <c r="G94" s="59"/>
      <c r="H94" s="13"/>
      <c r="I94" s="115"/>
      <c r="J94" s="16"/>
    </row>
    <row r="95" spans="1:10">
      <c r="A95" s="10" t="s">
        <v>135</v>
      </c>
      <c r="B95" s="19" t="s">
        <v>310</v>
      </c>
      <c r="F95" s="13" t="s">
        <v>308</v>
      </c>
      <c r="G95" s="59">
        <f>(1.2+2)*4</f>
        <v>12.8</v>
      </c>
      <c r="H95" s="13" t="s">
        <v>15</v>
      </c>
      <c r="I95" s="115" t="s">
        <v>15</v>
      </c>
      <c r="J95" s="16"/>
    </row>
    <row r="96" spans="1:10">
      <c r="A96" s="10"/>
      <c r="F96" s="13"/>
      <c r="G96" s="59"/>
      <c r="H96" s="13"/>
      <c r="I96" s="115"/>
      <c r="J96" s="16"/>
    </row>
    <row r="97" spans="1:10">
      <c r="A97" s="309"/>
      <c r="B97" s="310" t="s">
        <v>311</v>
      </c>
      <c r="C97" s="320"/>
      <c r="D97" s="320"/>
      <c r="E97" s="320"/>
      <c r="F97" s="313" t="s">
        <v>272</v>
      </c>
      <c r="G97" s="318"/>
      <c r="H97" s="314"/>
      <c r="I97" s="319" t="s">
        <v>15</v>
      </c>
      <c r="J97" s="16"/>
    </row>
    <row r="98" spans="1:10">
      <c r="A98" s="10"/>
      <c r="F98" s="13"/>
      <c r="G98" s="59"/>
      <c r="H98" s="13"/>
      <c r="I98" s="115"/>
      <c r="J98" s="16"/>
    </row>
    <row r="99" spans="1:10">
      <c r="A99" s="10"/>
      <c r="F99" s="13"/>
      <c r="G99" s="59"/>
      <c r="H99" s="13"/>
      <c r="I99" s="115"/>
      <c r="J99" s="16"/>
    </row>
    <row r="100" spans="1:10">
      <c r="A100" s="253"/>
      <c r="B100" s="266" t="s">
        <v>312</v>
      </c>
      <c r="C100" s="257"/>
      <c r="D100" s="257"/>
      <c r="E100" s="257"/>
      <c r="F100" s="258"/>
      <c r="G100" s="265"/>
      <c r="H100" s="258"/>
      <c r="I100" s="116"/>
      <c r="J100" s="16"/>
    </row>
    <row r="101" spans="1:10">
      <c r="A101" s="10"/>
      <c r="B101" s="11"/>
      <c r="F101" s="13"/>
      <c r="G101" s="59"/>
      <c r="H101" s="13"/>
      <c r="I101" s="115"/>
      <c r="J101" s="16"/>
    </row>
    <row r="102" spans="1:10">
      <c r="A102" s="10"/>
      <c r="B102" s="11" t="s">
        <v>313</v>
      </c>
      <c r="F102" s="13"/>
      <c r="G102" s="59"/>
      <c r="H102" s="13"/>
      <c r="I102" s="115"/>
      <c r="J102" s="16"/>
    </row>
    <row r="103" spans="1:10">
      <c r="A103" s="10"/>
      <c r="B103" s="11"/>
      <c r="F103" s="13"/>
      <c r="G103" s="59"/>
      <c r="H103" s="13"/>
      <c r="I103" s="115"/>
      <c r="J103" s="16"/>
    </row>
    <row r="104" spans="1:10">
      <c r="A104" s="10"/>
      <c r="B104" s="20" t="s">
        <v>314</v>
      </c>
      <c r="F104" s="13"/>
      <c r="G104" s="59"/>
      <c r="H104" s="13"/>
      <c r="I104" s="115"/>
      <c r="J104" s="16"/>
    </row>
    <row r="105" spans="1:10">
      <c r="A105" s="10"/>
      <c r="B105" s="11"/>
      <c r="F105" s="13"/>
      <c r="G105" s="59"/>
      <c r="H105" s="13"/>
      <c r="I105" s="115"/>
      <c r="J105" s="16"/>
    </row>
    <row r="106" spans="1:10">
      <c r="A106" s="10"/>
      <c r="B106" s="25" t="s">
        <v>315</v>
      </c>
      <c r="F106" s="13"/>
      <c r="G106" s="59"/>
      <c r="H106" s="13"/>
      <c r="I106" s="115"/>
      <c r="J106" s="16"/>
    </row>
    <row r="107" spans="1:10">
      <c r="A107" s="10"/>
      <c r="B107" s="20" t="s">
        <v>316</v>
      </c>
      <c r="F107" s="13"/>
      <c r="G107" s="59"/>
      <c r="H107" s="13"/>
      <c r="I107" s="115"/>
      <c r="J107" s="16"/>
    </row>
    <row r="108" spans="1:10">
      <c r="A108" s="10"/>
      <c r="B108" s="11"/>
      <c r="F108" s="13"/>
      <c r="G108" s="59"/>
      <c r="H108" s="13"/>
      <c r="I108" s="115"/>
      <c r="J108" s="16"/>
    </row>
    <row r="109" spans="1:10">
      <c r="A109" s="10" t="s">
        <v>31</v>
      </c>
      <c r="B109" s="19" t="s">
        <v>317</v>
      </c>
      <c r="F109" s="14" t="s">
        <v>109</v>
      </c>
      <c r="G109" s="59">
        <f>20*0.4*0.8</f>
        <v>6.4</v>
      </c>
      <c r="H109" s="13" t="s">
        <v>15</v>
      </c>
      <c r="I109" s="115" t="s">
        <v>15</v>
      </c>
      <c r="J109" s="16"/>
    </row>
    <row r="110" spans="1:10">
      <c r="A110" s="10"/>
      <c r="B110" s="11"/>
      <c r="F110" s="13"/>
      <c r="G110" s="59"/>
      <c r="H110" s="13"/>
      <c r="I110" s="115"/>
      <c r="J110" s="16"/>
    </row>
    <row r="111" spans="1:10">
      <c r="A111" s="10"/>
      <c r="B111" s="20" t="s">
        <v>318</v>
      </c>
      <c r="F111" s="13"/>
      <c r="G111" s="59"/>
      <c r="H111" s="13"/>
      <c r="I111" s="115"/>
      <c r="J111" s="16"/>
    </row>
    <row r="112" spans="1:10">
      <c r="A112" s="10"/>
      <c r="F112" s="13"/>
      <c r="G112" s="59"/>
      <c r="H112" s="13"/>
      <c r="I112" s="115"/>
      <c r="J112" s="16"/>
    </row>
    <row r="113" spans="1:10">
      <c r="A113" s="10"/>
      <c r="B113" s="25" t="s">
        <v>319</v>
      </c>
      <c r="F113" s="13"/>
      <c r="G113" s="59"/>
      <c r="H113" s="13"/>
      <c r="I113" s="115"/>
      <c r="J113" s="16"/>
    </row>
    <row r="114" spans="1:10">
      <c r="A114" s="10"/>
      <c r="B114" s="20" t="s">
        <v>320</v>
      </c>
      <c r="F114" s="13"/>
      <c r="G114" s="59"/>
      <c r="H114" s="13"/>
      <c r="I114" s="115"/>
      <c r="J114" s="16"/>
    </row>
    <row r="115" spans="1:10">
      <c r="A115" s="10"/>
      <c r="B115" s="20" t="s">
        <v>321</v>
      </c>
      <c r="F115" s="13"/>
      <c r="G115" s="59"/>
      <c r="H115" s="13"/>
      <c r="I115" s="115"/>
      <c r="J115" s="16"/>
    </row>
    <row r="116" spans="1:10">
      <c r="A116" s="10"/>
      <c r="B116" s="20" t="s">
        <v>322</v>
      </c>
      <c r="F116" s="13"/>
      <c r="G116" s="59"/>
      <c r="H116" s="13"/>
      <c r="I116" s="115"/>
      <c r="J116" s="16"/>
    </row>
    <row r="117" spans="1:10">
      <c r="A117" s="10"/>
      <c r="B117" s="21"/>
      <c r="F117" s="13"/>
      <c r="G117" s="59"/>
      <c r="H117" s="13"/>
      <c r="I117" s="115"/>
      <c r="J117" s="16"/>
    </row>
    <row r="118" spans="1:10">
      <c r="A118" s="10" t="s">
        <v>34</v>
      </c>
      <c r="B118" s="19" t="s">
        <v>323</v>
      </c>
      <c r="F118" s="13" t="s">
        <v>289</v>
      </c>
      <c r="G118" s="59">
        <f>10*2.7</f>
        <v>27</v>
      </c>
      <c r="H118" s="13" t="s">
        <v>15</v>
      </c>
      <c r="I118" s="115" t="s">
        <v>15</v>
      </c>
      <c r="J118" s="16"/>
    </row>
    <row r="119" spans="1:10">
      <c r="A119" s="10"/>
      <c r="F119" s="13"/>
      <c r="G119" s="59"/>
      <c r="H119" s="13"/>
      <c r="I119" s="115"/>
      <c r="J119" s="16"/>
    </row>
    <row r="120" spans="1:10">
      <c r="A120" s="10" t="s">
        <v>116</v>
      </c>
      <c r="B120" s="19" t="s">
        <v>324</v>
      </c>
      <c r="F120" s="13" t="s">
        <v>289</v>
      </c>
      <c r="G120" s="59">
        <f>13*0.8</f>
        <v>10.4</v>
      </c>
      <c r="H120" s="13" t="s">
        <v>15</v>
      </c>
      <c r="I120" s="115" t="s">
        <v>15</v>
      </c>
      <c r="J120" s="16"/>
    </row>
    <row r="121" spans="1:10">
      <c r="A121" s="10"/>
      <c r="F121" s="13"/>
      <c r="G121" s="59"/>
      <c r="H121" s="13"/>
      <c r="I121" s="115"/>
      <c r="J121" s="16"/>
    </row>
    <row r="122" spans="1:10">
      <c r="A122" s="10"/>
      <c r="B122" s="20" t="s">
        <v>325</v>
      </c>
      <c r="F122" s="13"/>
      <c r="G122" s="59"/>
      <c r="H122" s="13"/>
      <c r="I122" s="115"/>
      <c r="J122" s="16"/>
    </row>
    <row r="123" spans="1:10">
      <c r="A123" s="10"/>
      <c r="F123" s="13"/>
      <c r="G123" s="59"/>
      <c r="H123" s="13"/>
      <c r="I123" s="115"/>
      <c r="J123" s="16"/>
    </row>
    <row r="124" spans="1:10">
      <c r="A124" s="10" t="s">
        <v>120</v>
      </c>
      <c r="B124" s="19" t="s">
        <v>326</v>
      </c>
      <c r="C124" s="22"/>
      <c r="F124" s="13" t="s">
        <v>308</v>
      </c>
      <c r="G124" s="59">
        <f>G118+G120</f>
        <v>37.4</v>
      </c>
      <c r="H124" s="13" t="s">
        <v>15</v>
      </c>
      <c r="I124" s="115" t="s">
        <v>15</v>
      </c>
      <c r="J124" s="16"/>
    </row>
    <row r="125" spans="1:10">
      <c r="A125" s="10"/>
      <c r="B125" s="26"/>
      <c r="F125" s="10"/>
      <c r="G125" s="59"/>
      <c r="H125" s="13"/>
      <c r="I125" s="115"/>
      <c r="J125" s="16"/>
    </row>
    <row r="126" spans="1:10">
      <c r="A126" s="10" t="s">
        <v>123</v>
      </c>
      <c r="B126" s="19" t="s">
        <v>327</v>
      </c>
      <c r="F126" s="13" t="s">
        <v>238</v>
      </c>
      <c r="G126" s="59">
        <v>4</v>
      </c>
      <c r="H126" s="13" t="s">
        <v>15</v>
      </c>
      <c r="I126" s="115" t="s">
        <v>15</v>
      </c>
      <c r="J126" s="16"/>
    </row>
    <row r="127" spans="1:10">
      <c r="A127" s="10"/>
      <c r="B127" s="27"/>
      <c r="F127" s="13"/>
      <c r="G127" s="59"/>
      <c r="H127" s="13"/>
      <c r="I127" s="115"/>
      <c r="J127" s="16"/>
    </row>
    <row r="128" spans="1:10">
      <c r="A128" s="10" t="s">
        <v>128</v>
      </c>
      <c r="B128" s="27" t="s">
        <v>328</v>
      </c>
      <c r="F128" s="13" t="s">
        <v>289</v>
      </c>
      <c r="G128" s="59">
        <v>26</v>
      </c>
      <c r="H128" s="13" t="s">
        <v>15</v>
      </c>
      <c r="I128" s="115" t="s">
        <v>15</v>
      </c>
      <c r="J128" s="16"/>
    </row>
    <row r="129" spans="1:14">
      <c r="A129" s="10"/>
      <c r="B129" s="27"/>
      <c r="F129" s="13"/>
      <c r="G129" s="59"/>
      <c r="H129" s="13"/>
      <c r="I129" s="115"/>
      <c r="J129" s="16"/>
    </row>
    <row r="130" spans="1:14">
      <c r="A130" s="10" t="s">
        <v>131</v>
      </c>
      <c r="B130" s="27" t="s">
        <v>329</v>
      </c>
      <c r="F130" s="13" t="s">
        <v>308</v>
      </c>
      <c r="G130" s="59">
        <v>24</v>
      </c>
      <c r="H130" s="13" t="s">
        <v>15</v>
      </c>
      <c r="I130" s="115" t="s">
        <v>15</v>
      </c>
      <c r="J130" s="16"/>
    </row>
    <row r="131" spans="1:14">
      <c r="A131" s="10"/>
      <c r="F131" s="13"/>
      <c r="G131" s="59"/>
      <c r="H131" s="13"/>
      <c r="I131" s="115"/>
      <c r="J131" s="16"/>
    </row>
    <row r="132" spans="1:14">
      <c r="A132" s="309"/>
      <c r="B132" s="310" t="s">
        <v>330</v>
      </c>
      <c r="C132" s="320"/>
      <c r="D132" s="320"/>
      <c r="E132" s="320"/>
      <c r="F132" s="313" t="s">
        <v>272</v>
      </c>
      <c r="G132" s="318"/>
      <c r="H132" s="314"/>
      <c r="I132" s="319" t="s">
        <v>15</v>
      </c>
      <c r="J132" s="16"/>
    </row>
    <row r="133" spans="1:14">
      <c r="A133" s="10"/>
      <c r="F133" s="13"/>
      <c r="G133" s="59"/>
      <c r="H133" s="13"/>
      <c r="I133" s="115"/>
      <c r="J133" s="16"/>
    </row>
    <row r="134" spans="1:14">
      <c r="A134" s="10"/>
      <c r="B134" s="11"/>
      <c r="F134" s="13"/>
      <c r="G134" s="59"/>
      <c r="H134" s="13"/>
      <c r="I134" s="115"/>
    </row>
    <row r="135" spans="1:14" s="36" customFormat="1">
      <c r="A135" s="253"/>
      <c r="B135" s="266" t="s">
        <v>331</v>
      </c>
      <c r="C135" s="256"/>
      <c r="D135" s="256"/>
      <c r="E135" s="256"/>
      <c r="F135" s="267"/>
      <c r="G135" s="268"/>
      <c r="H135" s="258"/>
      <c r="I135" s="116"/>
      <c r="J135" s="35"/>
    </row>
    <row r="136" spans="1:14" s="36" customFormat="1">
      <c r="A136" s="10"/>
      <c r="B136" s="11"/>
      <c r="C136" s="18"/>
      <c r="D136" s="18"/>
      <c r="E136" s="18"/>
      <c r="F136" s="33"/>
      <c r="G136" s="106"/>
      <c r="H136" s="13"/>
      <c r="I136" s="115"/>
      <c r="J136" s="35"/>
    </row>
    <row r="137" spans="1:14" s="36" customFormat="1">
      <c r="A137" s="10"/>
      <c r="B137" s="11" t="s">
        <v>332</v>
      </c>
      <c r="C137" s="18"/>
      <c r="D137" s="18"/>
      <c r="E137" s="18"/>
      <c r="F137" s="33"/>
      <c r="G137" s="106"/>
      <c r="H137" s="13"/>
      <c r="I137" s="115"/>
      <c r="J137" s="35"/>
    </row>
    <row r="138" spans="1:14">
      <c r="A138" s="10"/>
      <c r="E138" s="12" t="s">
        <v>15</v>
      </c>
      <c r="F138" s="13"/>
      <c r="G138" s="59"/>
      <c r="H138" s="13"/>
      <c r="I138" s="115"/>
    </row>
    <row r="139" spans="1:14">
      <c r="A139" s="10"/>
      <c r="B139" s="20" t="s">
        <v>333</v>
      </c>
      <c r="C139" s="37"/>
      <c r="D139" s="37"/>
      <c r="E139" s="37"/>
      <c r="F139" s="13"/>
      <c r="G139" s="59"/>
      <c r="H139" s="13"/>
      <c r="I139" s="115"/>
    </row>
    <row r="140" spans="1:14">
      <c r="A140" s="10"/>
      <c r="B140" s="20" t="s">
        <v>334</v>
      </c>
      <c r="C140" s="37"/>
      <c r="D140" s="37"/>
      <c r="E140" s="37"/>
      <c r="F140" s="13"/>
      <c r="G140" s="59"/>
      <c r="H140" s="13"/>
      <c r="I140" s="115"/>
    </row>
    <row r="141" spans="1:14">
      <c r="A141" s="10"/>
      <c r="B141" s="20" t="s">
        <v>335</v>
      </c>
      <c r="C141" s="37"/>
      <c r="D141" s="37"/>
      <c r="E141" s="37"/>
      <c r="F141" s="13"/>
      <c r="G141" s="59"/>
      <c r="H141" s="13"/>
      <c r="I141" s="115"/>
    </row>
    <row r="142" spans="1:14">
      <c r="A142" s="10"/>
      <c r="F142" s="13"/>
      <c r="G142" s="59"/>
      <c r="H142" s="13"/>
      <c r="I142" s="115"/>
    </row>
    <row r="143" spans="1:14" s="40" customFormat="1">
      <c r="A143" s="38"/>
      <c r="B143" s="21"/>
      <c r="C143" s="12"/>
      <c r="D143" s="12"/>
      <c r="E143" s="12"/>
      <c r="F143" s="13"/>
      <c r="G143" s="59"/>
      <c r="H143" s="13"/>
      <c r="I143" s="115"/>
      <c r="J143" s="39"/>
      <c r="N143" s="16"/>
    </row>
    <row r="144" spans="1:14" s="40" customFormat="1">
      <c r="A144" s="10" t="s">
        <v>31</v>
      </c>
      <c r="B144" s="19" t="s">
        <v>336</v>
      </c>
      <c r="C144" s="12"/>
      <c r="D144" s="12"/>
      <c r="E144" s="12"/>
      <c r="F144" s="13" t="s">
        <v>308</v>
      </c>
      <c r="G144" s="59">
        <v>60</v>
      </c>
      <c r="H144" s="13" t="s">
        <v>15</v>
      </c>
      <c r="I144" s="115" t="s">
        <v>15</v>
      </c>
      <c r="J144" s="39"/>
      <c r="N144" s="16"/>
    </row>
    <row r="145" spans="1:23" s="40" customFormat="1">
      <c r="A145" s="10"/>
      <c r="B145" s="19"/>
      <c r="C145" s="12"/>
      <c r="D145" s="12"/>
      <c r="E145" s="12"/>
      <c r="F145" s="13"/>
      <c r="G145" s="59"/>
      <c r="H145" s="13"/>
      <c r="I145" s="115"/>
      <c r="J145" s="39"/>
      <c r="N145" s="16"/>
    </row>
    <row r="146" spans="1:23" s="40" customFormat="1">
      <c r="A146" s="10" t="s">
        <v>34</v>
      </c>
      <c r="B146" s="19" t="s">
        <v>337</v>
      </c>
      <c r="C146" s="12"/>
      <c r="D146" s="12"/>
      <c r="E146" s="12"/>
      <c r="F146" s="13" t="s">
        <v>308</v>
      </c>
      <c r="G146" s="59">
        <v>30</v>
      </c>
      <c r="H146" s="13" t="s">
        <v>15</v>
      </c>
      <c r="I146" s="115" t="s">
        <v>15</v>
      </c>
      <c r="J146" s="39"/>
      <c r="N146" s="16"/>
    </row>
    <row r="147" spans="1:23" s="40" customFormat="1">
      <c r="A147" s="41"/>
      <c r="B147" s="150"/>
      <c r="C147" s="12"/>
      <c r="D147" s="12"/>
      <c r="E147" s="12"/>
      <c r="F147" s="42"/>
      <c r="G147" s="59"/>
      <c r="H147" s="13"/>
      <c r="I147" s="115"/>
      <c r="J147" s="39"/>
      <c r="N147" s="16"/>
    </row>
    <row r="148" spans="1:23" s="40" customFormat="1">
      <c r="A148" s="41" t="s">
        <v>116</v>
      </c>
      <c r="B148" s="150" t="s">
        <v>338</v>
      </c>
      <c r="C148" s="12"/>
      <c r="D148" s="12"/>
      <c r="E148" s="12"/>
      <c r="F148" s="13" t="s">
        <v>308</v>
      </c>
      <c r="G148" s="59">
        <v>35</v>
      </c>
      <c r="H148" s="13" t="s">
        <v>15</v>
      </c>
      <c r="I148" s="115" t="s">
        <v>15</v>
      </c>
      <c r="J148" s="39"/>
      <c r="N148" s="16"/>
    </row>
    <row r="149" spans="1:23" s="40" customFormat="1">
      <c r="B149" s="43"/>
      <c r="C149" s="37"/>
      <c r="D149" s="37"/>
      <c r="E149" s="44"/>
      <c r="G149" s="107"/>
      <c r="H149" s="45"/>
      <c r="I149" s="115"/>
      <c r="N149" s="16"/>
    </row>
    <row r="150" spans="1:23">
      <c r="A150" s="10" t="s">
        <v>120</v>
      </c>
      <c r="B150" s="19" t="s">
        <v>339</v>
      </c>
      <c r="F150" s="13"/>
      <c r="G150" s="59"/>
      <c r="H150" s="13"/>
      <c r="I150" s="115"/>
      <c r="N150" s="46"/>
    </row>
    <row r="151" spans="1:23">
      <c r="A151" s="10"/>
      <c r="B151" s="19" t="s">
        <v>340</v>
      </c>
      <c r="F151" s="13"/>
      <c r="G151" s="59"/>
      <c r="H151" s="13"/>
      <c r="I151" s="115"/>
    </row>
    <row r="152" spans="1:23" ht="15" customHeight="1">
      <c r="A152" s="10"/>
      <c r="B152" s="19" t="s">
        <v>341</v>
      </c>
      <c r="F152" s="13" t="s">
        <v>308</v>
      </c>
      <c r="G152" s="59">
        <v>20</v>
      </c>
      <c r="H152" s="13" t="s">
        <v>15</v>
      </c>
      <c r="I152" s="115" t="s">
        <v>15</v>
      </c>
    </row>
    <row r="153" spans="1:23" ht="15" customHeight="1">
      <c r="A153" s="10"/>
      <c r="F153" s="13"/>
      <c r="G153" s="59"/>
      <c r="H153" s="13"/>
      <c r="I153" s="115"/>
    </row>
    <row r="154" spans="1:23" ht="15" customHeight="1">
      <c r="A154" s="10" t="s">
        <v>123</v>
      </c>
      <c r="B154" s="19" t="s">
        <v>342</v>
      </c>
      <c r="F154" s="13" t="s">
        <v>308</v>
      </c>
      <c r="G154" s="59">
        <f>6.6*2+4.4*2</f>
        <v>22</v>
      </c>
      <c r="H154" s="13" t="s">
        <v>15</v>
      </c>
      <c r="I154" s="115" t="s">
        <v>15</v>
      </c>
      <c r="K154" s="250"/>
    </row>
    <row r="155" spans="1:23" ht="15" customHeight="1">
      <c r="A155" s="10"/>
      <c r="F155" s="13"/>
      <c r="G155" s="59"/>
      <c r="H155" s="13"/>
      <c r="I155" s="115"/>
    </row>
    <row r="156" spans="1:23" s="47" customFormat="1" ht="15" customHeight="1">
      <c r="A156" s="10"/>
      <c r="B156" s="20" t="s">
        <v>343</v>
      </c>
      <c r="F156" s="10"/>
      <c r="G156" s="59"/>
      <c r="H156" s="13"/>
      <c r="I156" s="115"/>
      <c r="J156" s="48"/>
      <c r="L156" s="49"/>
      <c r="M156" s="50"/>
      <c r="O156" s="49"/>
      <c r="P156" s="49"/>
      <c r="Q156" s="49"/>
      <c r="R156" s="49"/>
      <c r="S156" s="49"/>
      <c r="T156" s="49"/>
      <c r="U156" s="49"/>
      <c r="V156" s="49"/>
      <c r="W156" s="49"/>
    </row>
    <row r="157" spans="1:23" s="47" customFormat="1" ht="15" customHeight="1">
      <c r="A157" s="10"/>
      <c r="B157" s="51"/>
      <c r="F157" s="10"/>
      <c r="G157" s="59"/>
      <c r="H157" s="13"/>
      <c r="I157" s="115"/>
      <c r="J157" s="48"/>
      <c r="L157" s="49"/>
      <c r="M157" s="50"/>
      <c r="O157" s="49"/>
      <c r="P157" s="49"/>
      <c r="Q157" s="49"/>
      <c r="R157" s="49"/>
      <c r="S157" s="49"/>
      <c r="T157" s="49"/>
      <c r="U157" s="49"/>
      <c r="V157" s="49"/>
      <c r="W157" s="49"/>
    </row>
    <row r="158" spans="1:23" s="47" customFormat="1" ht="15" customHeight="1">
      <c r="A158" s="10" t="s">
        <v>128</v>
      </c>
      <c r="B158" s="52" t="s">
        <v>343</v>
      </c>
      <c r="F158" s="10"/>
      <c r="G158" s="59"/>
      <c r="H158" s="13"/>
      <c r="I158" s="115"/>
      <c r="J158" s="48"/>
      <c r="L158" s="49"/>
      <c r="M158" s="50"/>
      <c r="O158" s="49"/>
      <c r="P158" s="49"/>
      <c r="Q158" s="49"/>
      <c r="R158" s="49"/>
      <c r="S158" s="49"/>
      <c r="T158" s="49"/>
      <c r="U158" s="49"/>
      <c r="V158" s="49"/>
      <c r="W158" s="49"/>
    </row>
    <row r="159" spans="1:23" s="47" customFormat="1" ht="15" customHeight="1">
      <c r="A159" s="10"/>
      <c r="B159" s="52" t="s">
        <v>344</v>
      </c>
      <c r="F159" s="53"/>
      <c r="G159" s="108"/>
      <c r="H159" s="53"/>
      <c r="I159" s="115"/>
      <c r="J159" s="48"/>
      <c r="L159" s="49"/>
      <c r="M159" s="50"/>
      <c r="O159" s="49"/>
      <c r="P159" s="49"/>
      <c r="Q159" s="49"/>
      <c r="R159" s="49"/>
      <c r="S159" s="49"/>
      <c r="T159" s="49"/>
      <c r="U159" s="49"/>
      <c r="V159" s="49"/>
      <c r="W159" s="49"/>
    </row>
    <row r="160" spans="1:23" ht="15" customHeight="1">
      <c r="A160" s="10"/>
      <c r="B160" s="52" t="s">
        <v>345</v>
      </c>
      <c r="F160" s="13" t="s">
        <v>289</v>
      </c>
      <c r="G160" s="59">
        <v>38</v>
      </c>
      <c r="H160" s="13" t="s">
        <v>15</v>
      </c>
      <c r="I160" s="115" t="s">
        <v>15</v>
      </c>
    </row>
    <row r="161" spans="1:10">
      <c r="A161" s="10"/>
      <c r="F161" s="13"/>
      <c r="G161" s="59"/>
      <c r="H161" s="13"/>
      <c r="I161" s="115"/>
      <c r="J161" s="16"/>
    </row>
    <row r="162" spans="1:10">
      <c r="A162" s="309"/>
      <c r="B162" s="310" t="s">
        <v>346</v>
      </c>
      <c r="C162" s="311"/>
      <c r="D162" s="312"/>
      <c r="E162" s="311"/>
      <c r="F162" s="313" t="s">
        <v>272</v>
      </c>
      <c r="G162" s="318"/>
      <c r="H162" s="314"/>
      <c r="I162" s="319" t="e">
        <f>I144+I146+I148+I152+I160+I154</f>
        <v>#VALUE!</v>
      </c>
      <c r="J162" s="16"/>
    </row>
    <row r="163" spans="1:10">
      <c r="A163" s="10"/>
      <c r="F163" s="13"/>
      <c r="G163" s="59"/>
      <c r="H163" s="13"/>
      <c r="I163" s="115"/>
      <c r="J163" s="16"/>
    </row>
    <row r="164" spans="1:10">
      <c r="A164" s="10"/>
      <c r="B164" s="11"/>
      <c r="F164" s="13"/>
      <c r="G164" s="59"/>
      <c r="H164" s="13"/>
      <c r="I164" s="115"/>
      <c r="J164" s="16"/>
    </row>
    <row r="165" spans="1:10">
      <c r="A165" s="253"/>
      <c r="B165" s="266" t="s">
        <v>347</v>
      </c>
      <c r="C165" s="257"/>
      <c r="D165" s="257"/>
      <c r="E165" s="257"/>
      <c r="F165" s="258"/>
      <c r="G165" s="265"/>
      <c r="H165" s="258"/>
      <c r="I165" s="116"/>
      <c r="J165" s="16"/>
    </row>
    <row r="166" spans="1:10">
      <c r="A166" s="10"/>
      <c r="B166" s="11"/>
      <c r="F166" s="13"/>
      <c r="G166" s="59"/>
      <c r="H166" s="13"/>
      <c r="I166" s="115"/>
      <c r="J166" s="16"/>
    </row>
    <row r="167" spans="1:10">
      <c r="A167" s="10"/>
      <c r="B167" s="11" t="s">
        <v>348</v>
      </c>
      <c r="F167" s="13"/>
      <c r="G167" s="59"/>
      <c r="H167" s="13"/>
      <c r="I167" s="115"/>
      <c r="J167" s="16"/>
    </row>
    <row r="168" spans="1:10">
      <c r="A168" s="10"/>
      <c r="B168" s="11"/>
      <c r="F168" s="13"/>
      <c r="G168" s="59"/>
      <c r="H168" s="13"/>
      <c r="I168" s="115"/>
      <c r="J168" s="16"/>
    </row>
    <row r="169" spans="1:10">
      <c r="A169" s="10"/>
      <c r="B169" s="20" t="s">
        <v>213</v>
      </c>
      <c r="F169" s="13"/>
      <c r="G169" s="59"/>
      <c r="H169" s="13"/>
      <c r="I169" s="115"/>
      <c r="J169" s="16"/>
    </row>
    <row r="170" spans="1:10">
      <c r="A170" s="10"/>
      <c r="B170" s="20" t="s">
        <v>349</v>
      </c>
      <c r="F170" s="13"/>
      <c r="G170" s="59"/>
      <c r="H170" s="13"/>
      <c r="I170" s="115"/>
      <c r="J170" s="16"/>
    </row>
    <row r="171" spans="1:10">
      <c r="A171" s="10"/>
      <c r="B171" s="21"/>
      <c r="F171" s="13"/>
      <c r="G171" s="59"/>
      <c r="H171" s="13"/>
      <c r="I171" s="115"/>
      <c r="J171" s="16"/>
    </row>
    <row r="172" spans="1:10">
      <c r="A172" s="10" t="s">
        <v>31</v>
      </c>
      <c r="B172" s="19" t="s">
        <v>350</v>
      </c>
      <c r="F172" s="13" t="s">
        <v>289</v>
      </c>
      <c r="G172" s="59">
        <f>G118+G120</f>
        <v>37.4</v>
      </c>
      <c r="H172" s="13" t="s">
        <v>15</v>
      </c>
      <c r="I172" s="115" t="s">
        <v>15</v>
      </c>
      <c r="J172" s="16"/>
    </row>
    <row r="173" spans="1:10">
      <c r="A173" s="10"/>
      <c r="F173" s="13"/>
      <c r="G173" s="59"/>
      <c r="H173" s="13"/>
      <c r="I173" s="115"/>
      <c r="J173" s="16"/>
    </row>
    <row r="174" spans="1:10">
      <c r="A174" s="10"/>
      <c r="B174" s="20" t="s">
        <v>351</v>
      </c>
      <c r="F174" s="13"/>
      <c r="G174" s="59"/>
      <c r="H174" s="13"/>
      <c r="I174" s="115"/>
      <c r="J174" s="16"/>
    </row>
    <row r="175" spans="1:10">
      <c r="A175" s="10"/>
      <c r="F175" s="13"/>
      <c r="G175" s="59"/>
      <c r="H175" s="13"/>
      <c r="I175" s="115"/>
      <c r="J175" s="16"/>
    </row>
    <row r="176" spans="1:10">
      <c r="A176" s="10" t="s">
        <v>34</v>
      </c>
      <c r="B176" s="19" t="s">
        <v>352</v>
      </c>
      <c r="F176" s="13" t="s">
        <v>289</v>
      </c>
      <c r="G176" s="59">
        <f>G172</f>
        <v>37.4</v>
      </c>
      <c r="H176" s="13" t="s">
        <v>15</v>
      </c>
      <c r="I176" s="115" t="s">
        <v>15</v>
      </c>
      <c r="J176" s="16"/>
    </row>
    <row r="177" spans="1:10">
      <c r="A177" s="10"/>
      <c r="F177" s="13"/>
      <c r="G177" s="59"/>
      <c r="H177" s="13"/>
      <c r="I177" s="115"/>
      <c r="J177" s="16"/>
    </row>
    <row r="178" spans="1:10">
      <c r="A178" s="10"/>
      <c r="B178" s="20" t="s">
        <v>353</v>
      </c>
      <c r="F178" s="13"/>
      <c r="G178" s="59"/>
      <c r="H178" s="13"/>
      <c r="I178" s="115"/>
      <c r="J178" s="16"/>
    </row>
    <row r="179" spans="1:10">
      <c r="A179" s="10"/>
      <c r="B179" s="21"/>
      <c r="F179" s="13"/>
      <c r="G179" s="59"/>
      <c r="H179" s="13"/>
      <c r="I179" s="115"/>
      <c r="J179" s="16"/>
    </row>
    <row r="180" spans="1:10">
      <c r="A180" s="10"/>
      <c r="B180" s="20" t="s">
        <v>210</v>
      </c>
      <c r="F180" s="13"/>
      <c r="G180" s="59"/>
      <c r="H180" s="13"/>
      <c r="I180" s="115"/>
      <c r="J180" s="16"/>
    </row>
    <row r="181" spans="1:10">
      <c r="A181" s="10"/>
      <c r="B181" s="21"/>
      <c r="F181" s="13"/>
      <c r="G181" s="59"/>
      <c r="H181" s="13"/>
      <c r="I181" s="115" t="s">
        <v>15</v>
      </c>
      <c r="J181" s="16"/>
    </row>
    <row r="182" spans="1:10">
      <c r="A182" s="10" t="s">
        <v>116</v>
      </c>
      <c r="B182" s="19" t="s">
        <v>354</v>
      </c>
      <c r="F182" s="13" t="s">
        <v>289</v>
      </c>
      <c r="G182" s="59">
        <v>32</v>
      </c>
      <c r="H182" s="13" t="s">
        <v>15</v>
      </c>
      <c r="I182" s="115" t="s">
        <v>15</v>
      </c>
      <c r="J182" s="16"/>
    </row>
    <row r="183" spans="1:10">
      <c r="A183" s="10"/>
      <c r="F183" s="13"/>
      <c r="G183" s="59"/>
      <c r="H183" s="13"/>
      <c r="I183" s="115"/>
      <c r="J183" s="16"/>
    </row>
    <row r="184" spans="1:10">
      <c r="A184" s="10"/>
      <c r="B184" s="20" t="s">
        <v>355</v>
      </c>
      <c r="F184" s="13"/>
      <c r="G184" s="59"/>
      <c r="H184" s="13"/>
      <c r="I184" s="115"/>
      <c r="J184" s="16"/>
    </row>
    <row r="185" spans="1:10">
      <c r="A185" s="10"/>
      <c r="B185" s="21"/>
      <c r="F185" s="13"/>
      <c r="G185" s="59"/>
      <c r="H185" s="13"/>
      <c r="I185" s="115"/>
      <c r="J185" s="16"/>
    </row>
    <row r="186" spans="1:10">
      <c r="A186" s="10"/>
      <c r="B186" s="20" t="s">
        <v>356</v>
      </c>
      <c r="F186" s="13"/>
      <c r="G186" s="59"/>
      <c r="H186" s="13"/>
      <c r="I186" s="115"/>
      <c r="J186" s="16"/>
    </row>
    <row r="187" spans="1:10">
      <c r="A187" s="10"/>
      <c r="B187" s="20" t="s">
        <v>357</v>
      </c>
      <c r="F187" s="13"/>
      <c r="G187" s="59"/>
      <c r="H187" s="13"/>
      <c r="I187" s="115"/>
      <c r="J187" s="16"/>
    </row>
    <row r="188" spans="1:10">
      <c r="A188" s="10"/>
      <c r="B188" s="21"/>
      <c r="F188" s="13"/>
      <c r="G188" s="59"/>
      <c r="H188" s="13"/>
      <c r="I188" s="115"/>
      <c r="J188" s="16"/>
    </row>
    <row r="189" spans="1:10">
      <c r="A189" s="10" t="s">
        <v>120</v>
      </c>
      <c r="B189" s="19" t="s">
        <v>358</v>
      </c>
      <c r="F189" s="13" t="s">
        <v>289</v>
      </c>
      <c r="G189" s="59">
        <f>G172</f>
        <v>37.4</v>
      </c>
      <c r="H189" s="13" t="s">
        <v>15</v>
      </c>
      <c r="I189" s="115" t="s">
        <v>15</v>
      </c>
      <c r="J189" s="16"/>
    </row>
    <row r="190" spans="1:10">
      <c r="A190" s="10"/>
      <c r="F190" s="13"/>
      <c r="G190" s="59"/>
      <c r="H190" s="13"/>
      <c r="I190" s="115"/>
      <c r="J190" s="16"/>
    </row>
    <row r="191" spans="1:10">
      <c r="A191" s="10"/>
      <c r="B191" s="20" t="s">
        <v>359</v>
      </c>
      <c r="F191" s="13"/>
      <c r="G191" s="59"/>
      <c r="H191" s="13"/>
      <c r="I191" s="115"/>
      <c r="J191" s="16"/>
    </row>
    <row r="192" spans="1:10">
      <c r="A192" s="10"/>
      <c r="B192" s="20" t="s">
        <v>360</v>
      </c>
      <c r="F192" s="13"/>
      <c r="G192" s="59"/>
      <c r="H192" s="13"/>
      <c r="I192" s="115"/>
      <c r="J192" s="16"/>
    </row>
    <row r="193" spans="1:10">
      <c r="A193" s="10"/>
      <c r="F193" s="13"/>
      <c r="G193" s="59"/>
      <c r="H193" s="13"/>
      <c r="I193" s="115"/>
      <c r="J193" s="16"/>
    </row>
    <row r="194" spans="1:10">
      <c r="A194" s="10" t="s">
        <v>123</v>
      </c>
      <c r="B194" s="19" t="s">
        <v>361</v>
      </c>
      <c r="F194" s="13" t="s">
        <v>289</v>
      </c>
      <c r="G194" s="59">
        <f>G176</f>
        <v>37.4</v>
      </c>
      <c r="H194" s="13" t="s">
        <v>15</v>
      </c>
      <c r="I194" s="115" t="s">
        <v>15</v>
      </c>
      <c r="J194" s="16"/>
    </row>
    <row r="195" spans="1:10">
      <c r="A195" s="10"/>
      <c r="F195" s="13"/>
      <c r="G195" s="59"/>
      <c r="H195" s="13"/>
      <c r="I195" s="115"/>
      <c r="J195" s="16"/>
    </row>
    <row r="196" spans="1:10">
      <c r="A196" s="309"/>
      <c r="B196" s="310" t="s">
        <v>362</v>
      </c>
      <c r="C196" s="311"/>
      <c r="D196" s="312"/>
      <c r="E196" s="311"/>
      <c r="F196" s="313" t="s">
        <v>272</v>
      </c>
      <c r="G196" s="318"/>
      <c r="H196" s="314"/>
      <c r="I196" s="319" t="s">
        <v>15</v>
      </c>
      <c r="J196" s="16"/>
    </row>
    <row r="197" spans="1:10">
      <c r="A197" s="10"/>
      <c r="B197" s="150"/>
      <c r="F197" s="13"/>
      <c r="G197" s="59"/>
      <c r="H197" s="13"/>
      <c r="I197" s="115"/>
      <c r="J197" s="16"/>
    </row>
    <row r="198" spans="1:10" s="36" customFormat="1">
      <c r="A198" s="10"/>
      <c r="B198" s="55"/>
      <c r="C198" s="18"/>
      <c r="D198" s="18"/>
      <c r="E198" s="18"/>
      <c r="F198" s="33"/>
      <c r="G198" s="106"/>
      <c r="H198" s="13"/>
      <c r="I198" s="115"/>
      <c r="J198" s="35"/>
    </row>
    <row r="199" spans="1:10" s="36" customFormat="1">
      <c r="A199" s="10"/>
      <c r="B199" s="11" t="s">
        <v>363</v>
      </c>
      <c r="C199" s="18"/>
      <c r="D199" s="18"/>
      <c r="E199" s="18"/>
      <c r="F199" s="33"/>
      <c r="G199" s="106"/>
      <c r="H199" s="13"/>
      <c r="I199" s="115"/>
      <c r="J199" s="35"/>
    </row>
    <row r="200" spans="1:10" s="36" customFormat="1">
      <c r="A200" s="10"/>
      <c r="B200" s="11"/>
      <c r="C200" s="18"/>
      <c r="D200" s="18"/>
      <c r="E200" s="18"/>
      <c r="F200" s="33"/>
      <c r="G200" s="106"/>
      <c r="H200" s="13"/>
      <c r="I200" s="115"/>
      <c r="J200" s="35"/>
    </row>
    <row r="201" spans="1:10" s="36" customFormat="1">
      <c r="A201" s="10"/>
      <c r="B201" s="11" t="s">
        <v>364</v>
      </c>
      <c r="C201" s="18"/>
      <c r="D201" s="18"/>
      <c r="E201" s="18"/>
      <c r="F201" s="33"/>
      <c r="G201" s="106"/>
      <c r="H201" s="13"/>
      <c r="I201" s="115"/>
      <c r="J201" s="35"/>
    </row>
    <row r="202" spans="1:10">
      <c r="A202" s="10"/>
      <c r="F202" s="13"/>
      <c r="G202" s="59"/>
      <c r="H202" s="13"/>
      <c r="I202" s="115"/>
    </row>
    <row r="203" spans="1:10">
      <c r="A203" s="10"/>
      <c r="B203" s="56" t="s">
        <v>365</v>
      </c>
      <c r="F203" s="13"/>
      <c r="G203" s="59"/>
      <c r="H203" s="13"/>
      <c r="I203" s="115"/>
    </row>
    <row r="204" spans="1:10">
      <c r="A204" s="10"/>
      <c r="B204" s="56" t="s">
        <v>366</v>
      </c>
      <c r="F204" s="13"/>
      <c r="G204" s="59"/>
      <c r="H204" s="13"/>
      <c r="I204" s="115"/>
    </row>
    <row r="205" spans="1:10">
      <c r="A205" s="10"/>
      <c r="B205" s="56" t="s">
        <v>367</v>
      </c>
      <c r="F205" s="13"/>
      <c r="G205" s="59"/>
      <c r="H205" s="13"/>
      <c r="I205" s="115"/>
    </row>
    <row r="206" spans="1:10">
      <c r="A206" s="10"/>
      <c r="B206" s="20" t="s">
        <v>368</v>
      </c>
      <c r="F206" s="13"/>
      <c r="G206" s="59"/>
      <c r="H206" s="13"/>
      <c r="I206" s="115"/>
    </row>
    <row r="207" spans="1:10">
      <c r="A207" s="10"/>
      <c r="B207" s="20" t="s">
        <v>369</v>
      </c>
      <c r="F207" s="13"/>
      <c r="G207" s="59"/>
      <c r="H207" s="13"/>
      <c r="I207" s="115"/>
    </row>
    <row r="208" spans="1:10">
      <c r="A208" s="10"/>
      <c r="B208" s="21"/>
      <c r="F208" s="13"/>
      <c r="G208" s="59"/>
      <c r="H208" s="13"/>
      <c r="I208" s="115"/>
    </row>
    <row r="209" spans="1:11">
      <c r="A209" s="10" t="s">
        <v>31</v>
      </c>
      <c r="B209" s="19" t="s">
        <v>370</v>
      </c>
      <c r="F209" s="13" t="s">
        <v>238</v>
      </c>
      <c r="G209" s="59">
        <v>1</v>
      </c>
      <c r="H209" s="13" t="s">
        <v>15</v>
      </c>
      <c r="I209" s="115" t="s">
        <v>15</v>
      </c>
      <c r="K209" s="250"/>
    </row>
    <row r="210" spans="1:11">
      <c r="A210" s="10"/>
      <c r="B210" s="19" t="s">
        <v>371</v>
      </c>
      <c r="F210" s="13"/>
      <c r="G210" s="59"/>
      <c r="H210" s="13" t="s">
        <v>15</v>
      </c>
      <c r="I210" s="115"/>
    </row>
    <row r="211" spans="1:11">
      <c r="A211" s="10"/>
      <c r="F211" s="13"/>
      <c r="G211" s="59"/>
      <c r="H211" s="13"/>
      <c r="I211" s="115"/>
    </row>
    <row r="212" spans="1:11" ht="19.899999999999999" customHeight="1">
      <c r="A212" s="10" t="s">
        <v>34</v>
      </c>
      <c r="B212" s="19" t="s">
        <v>372</v>
      </c>
      <c r="F212" s="13"/>
      <c r="G212" s="59"/>
      <c r="H212" s="13"/>
      <c r="I212" s="115"/>
    </row>
    <row r="213" spans="1:11" ht="15" customHeight="1">
      <c r="A213" s="10"/>
      <c r="B213" s="19" t="s">
        <v>373</v>
      </c>
      <c r="F213" s="13" t="s">
        <v>238</v>
      </c>
      <c r="G213" s="59">
        <v>1</v>
      </c>
      <c r="H213" s="57" t="s">
        <v>15</v>
      </c>
      <c r="I213" s="115" t="s">
        <v>15</v>
      </c>
    </row>
    <row r="214" spans="1:11" ht="15" customHeight="1">
      <c r="A214" s="10"/>
      <c r="F214" s="13"/>
      <c r="G214" s="59"/>
      <c r="H214" s="13"/>
      <c r="I214" s="115"/>
    </row>
    <row r="215" spans="1:11" s="46" customFormat="1" ht="15" customHeight="1">
      <c r="A215" s="10"/>
      <c r="B215" s="19" t="s">
        <v>374</v>
      </c>
      <c r="C215" s="12"/>
      <c r="D215" s="12"/>
      <c r="E215" s="12"/>
      <c r="F215" s="13"/>
      <c r="G215" s="59"/>
      <c r="H215" s="13"/>
      <c r="I215" s="115"/>
      <c r="J215" s="58"/>
      <c r="K215" s="250"/>
    </row>
    <row r="216" spans="1:11" ht="15" customHeight="1">
      <c r="A216" s="10"/>
      <c r="B216" s="20"/>
      <c r="F216" s="13"/>
      <c r="G216" s="59"/>
      <c r="H216" s="13"/>
      <c r="I216" s="115"/>
    </row>
    <row r="217" spans="1:11" ht="15" customHeight="1">
      <c r="A217" s="10" t="s">
        <v>116</v>
      </c>
      <c r="B217" s="19" t="s">
        <v>375</v>
      </c>
      <c r="F217" s="13" t="s">
        <v>33</v>
      </c>
      <c r="G217" s="59">
        <v>3</v>
      </c>
      <c r="H217" s="13" t="s">
        <v>15</v>
      </c>
      <c r="I217" s="115" t="s">
        <v>15</v>
      </c>
    </row>
    <row r="218" spans="1:11" ht="15" customHeight="1">
      <c r="A218" s="10"/>
      <c r="F218" s="13"/>
      <c r="G218" s="59"/>
      <c r="H218" s="13"/>
      <c r="I218" s="115"/>
      <c r="J218" s="16"/>
    </row>
    <row r="219" spans="1:11">
      <c r="A219" s="309"/>
      <c r="B219" s="310" t="s">
        <v>376</v>
      </c>
      <c r="C219" s="311"/>
      <c r="D219" s="312"/>
      <c r="E219" s="311"/>
      <c r="F219" s="313" t="s">
        <v>272</v>
      </c>
      <c r="G219" s="318"/>
      <c r="H219" s="314"/>
      <c r="I219" s="319" t="e">
        <f>I209+I213+I217</f>
        <v>#VALUE!</v>
      </c>
      <c r="J219" s="16"/>
    </row>
    <row r="220" spans="1:11" s="36" customFormat="1">
      <c r="A220" s="10"/>
      <c r="B220" s="55"/>
      <c r="C220" s="18"/>
      <c r="D220" s="18"/>
      <c r="E220" s="18"/>
      <c r="F220" s="34"/>
      <c r="G220" s="106"/>
      <c r="H220" s="60"/>
      <c r="I220" s="115"/>
      <c r="J220" s="35"/>
      <c r="K220" s="61"/>
    </row>
    <row r="221" spans="1:11" s="36" customFormat="1">
      <c r="A221" s="10"/>
      <c r="B221" s="11" t="s">
        <v>377</v>
      </c>
      <c r="C221" s="18"/>
      <c r="D221" s="18"/>
      <c r="E221" s="18"/>
      <c r="F221" s="34"/>
      <c r="G221" s="106"/>
      <c r="H221" s="60"/>
      <c r="I221" s="115"/>
      <c r="J221" s="35"/>
      <c r="K221" s="61"/>
    </row>
    <row r="222" spans="1:11" s="36" customFormat="1">
      <c r="A222" s="10"/>
      <c r="B222" s="11"/>
      <c r="C222" s="18"/>
      <c r="D222" s="18"/>
      <c r="E222" s="18"/>
      <c r="F222" s="34"/>
      <c r="G222" s="106"/>
      <c r="H222" s="60"/>
      <c r="I222" s="115"/>
      <c r="J222" s="35"/>
      <c r="K222" s="61"/>
    </row>
    <row r="223" spans="1:11" s="36" customFormat="1">
      <c r="A223" s="10"/>
      <c r="B223" s="11" t="s">
        <v>378</v>
      </c>
      <c r="C223" s="18"/>
      <c r="D223" s="18"/>
      <c r="E223" s="18"/>
      <c r="F223" s="34"/>
      <c r="G223" s="106"/>
      <c r="H223" s="60"/>
      <c r="I223" s="115"/>
      <c r="J223" s="35"/>
      <c r="K223" s="61"/>
    </row>
    <row r="224" spans="1:11">
      <c r="A224" s="13"/>
      <c r="F224" s="14"/>
      <c r="G224" s="59"/>
      <c r="H224" s="60"/>
      <c r="I224" s="115"/>
      <c r="K224" s="62"/>
    </row>
    <row r="225" spans="1:11">
      <c r="A225" s="10"/>
      <c r="B225" s="20" t="s">
        <v>379</v>
      </c>
      <c r="C225" s="88"/>
      <c r="D225" s="88"/>
      <c r="E225" s="89"/>
      <c r="F225" s="13"/>
      <c r="G225" s="59"/>
      <c r="H225" s="13"/>
      <c r="I225" s="115"/>
      <c r="K225" s="62"/>
    </row>
    <row r="226" spans="1:11">
      <c r="A226" s="10"/>
      <c r="B226" s="87"/>
      <c r="C226" s="88"/>
      <c r="D226" s="88"/>
      <c r="E226" s="89"/>
      <c r="F226" s="13"/>
      <c r="G226" s="59"/>
      <c r="H226" s="13"/>
      <c r="I226" s="115"/>
      <c r="K226" s="62"/>
    </row>
    <row r="227" spans="1:11">
      <c r="A227" s="10"/>
      <c r="B227" s="19" t="s">
        <v>380</v>
      </c>
      <c r="C227" s="88"/>
      <c r="D227" s="88"/>
      <c r="E227" s="89"/>
      <c r="F227" s="14"/>
      <c r="G227" s="59"/>
      <c r="H227" s="13"/>
      <c r="I227" s="115"/>
      <c r="K227" s="62"/>
    </row>
    <row r="228" spans="1:11">
      <c r="A228" s="10"/>
      <c r="B228" s="19" t="s">
        <v>381</v>
      </c>
      <c r="C228" s="88"/>
      <c r="D228" s="88"/>
      <c r="E228" s="89"/>
      <c r="F228" s="14"/>
      <c r="G228" s="59"/>
      <c r="H228" s="13"/>
      <c r="I228" s="115"/>
      <c r="K228" s="62"/>
    </row>
    <row r="229" spans="1:11">
      <c r="A229" s="10"/>
      <c r="B229" s="19" t="s">
        <v>382</v>
      </c>
      <c r="C229" s="90"/>
      <c r="D229" s="90"/>
      <c r="E229" s="102"/>
      <c r="F229" s="14"/>
      <c r="G229" s="59"/>
      <c r="H229" s="13"/>
      <c r="I229" s="115"/>
      <c r="K229" s="62"/>
    </row>
    <row r="230" spans="1:11">
      <c r="A230" s="10"/>
      <c r="B230" s="103"/>
      <c r="C230" s="90"/>
      <c r="D230" s="90"/>
      <c r="E230" s="102"/>
      <c r="F230" s="14"/>
      <c r="G230" s="59"/>
      <c r="H230" s="13"/>
      <c r="I230" s="115"/>
      <c r="K230" s="62"/>
    </row>
    <row r="231" spans="1:11">
      <c r="A231" s="10" t="s">
        <v>31</v>
      </c>
      <c r="B231" s="19" t="s">
        <v>383</v>
      </c>
      <c r="C231" s="90"/>
      <c r="D231" s="90"/>
      <c r="E231" s="102"/>
      <c r="F231" s="14" t="s">
        <v>238</v>
      </c>
      <c r="G231" s="59">
        <v>3</v>
      </c>
      <c r="H231" s="13" t="s">
        <v>15</v>
      </c>
      <c r="I231" s="115" t="s">
        <v>15</v>
      </c>
      <c r="K231" s="62"/>
    </row>
    <row r="232" spans="1:11">
      <c r="A232" s="10"/>
      <c r="B232" s="103"/>
      <c r="C232" s="90"/>
      <c r="D232" s="90"/>
      <c r="E232" s="102"/>
      <c r="F232" s="14"/>
      <c r="G232" s="59"/>
      <c r="H232" s="13"/>
      <c r="I232" s="115"/>
      <c r="K232" s="62"/>
    </row>
    <row r="233" spans="1:11">
      <c r="A233" s="10"/>
      <c r="B233" s="19" t="s">
        <v>384</v>
      </c>
      <c r="C233" s="90"/>
      <c r="D233" s="90"/>
      <c r="E233" s="102"/>
      <c r="F233" s="14" t="s">
        <v>238</v>
      </c>
      <c r="G233" s="59">
        <v>1</v>
      </c>
      <c r="H233" s="13" t="s">
        <v>15</v>
      </c>
      <c r="I233" s="115" t="s">
        <v>15</v>
      </c>
      <c r="K233" s="62"/>
    </row>
    <row r="234" spans="1:11">
      <c r="A234" s="10"/>
      <c r="B234" s="90"/>
      <c r="C234" s="90"/>
      <c r="D234" s="90"/>
      <c r="E234" s="102"/>
      <c r="F234" s="14"/>
      <c r="G234" s="59"/>
      <c r="H234" s="13"/>
      <c r="I234" s="115"/>
      <c r="K234" s="62"/>
    </row>
    <row r="235" spans="1:11">
      <c r="A235" s="10"/>
      <c r="B235" s="20" t="s">
        <v>385</v>
      </c>
      <c r="C235" s="90"/>
      <c r="D235" s="90"/>
      <c r="E235" s="102"/>
      <c r="F235" s="14"/>
      <c r="G235" s="59"/>
      <c r="H235" s="13"/>
      <c r="I235" s="115"/>
      <c r="K235" s="62"/>
    </row>
    <row r="236" spans="1:11">
      <c r="A236" s="10"/>
      <c r="B236" s="87"/>
      <c r="C236" s="88"/>
      <c r="D236" s="88"/>
      <c r="E236" s="89"/>
      <c r="F236" s="14"/>
      <c r="G236" s="59"/>
      <c r="H236" s="13"/>
      <c r="I236" s="115"/>
      <c r="K236" s="62"/>
    </row>
    <row r="237" spans="1:11">
      <c r="A237" s="10" t="s">
        <v>34</v>
      </c>
      <c r="B237" s="19" t="s">
        <v>386</v>
      </c>
      <c r="C237" s="88"/>
      <c r="D237" s="88"/>
      <c r="E237" s="89"/>
      <c r="F237" s="14" t="s">
        <v>387</v>
      </c>
      <c r="G237" s="59">
        <v>1</v>
      </c>
      <c r="H237" s="13" t="s">
        <v>15</v>
      </c>
      <c r="I237" s="115" t="s">
        <v>15</v>
      </c>
      <c r="K237" s="62"/>
    </row>
    <row r="238" spans="1:11">
      <c r="A238" s="10"/>
      <c r="C238" s="88"/>
      <c r="D238" s="88"/>
      <c r="E238" s="89"/>
      <c r="F238" s="14"/>
      <c r="G238" s="59"/>
      <c r="H238" s="13"/>
      <c r="I238" s="115"/>
      <c r="K238" s="62"/>
    </row>
    <row r="239" spans="1:11">
      <c r="A239" s="10" t="s">
        <v>116</v>
      </c>
      <c r="B239" s="19" t="s">
        <v>388</v>
      </c>
      <c r="C239" s="88"/>
      <c r="D239" s="88"/>
      <c r="E239" s="89"/>
      <c r="F239" s="14" t="s">
        <v>387</v>
      </c>
      <c r="G239" s="59">
        <v>1</v>
      </c>
      <c r="H239" s="13" t="s">
        <v>15</v>
      </c>
      <c r="I239" s="115" t="s">
        <v>15</v>
      </c>
      <c r="K239" s="62"/>
    </row>
    <row r="240" spans="1:11">
      <c r="A240" s="10"/>
      <c r="C240" s="88"/>
      <c r="D240" s="88"/>
      <c r="E240" s="89"/>
      <c r="F240" s="14"/>
      <c r="G240" s="59"/>
      <c r="H240" s="13"/>
      <c r="I240" s="115"/>
      <c r="K240" s="62"/>
    </row>
    <row r="241" spans="1:11">
      <c r="A241" s="10"/>
      <c r="B241" s="20" t="s">
        <v>389</v>
      </c>
      <c r="C241" s="88"/>
      <c r="D241" s="88"/>
      <c r="E241" s="89"/>
      <c r="F241" s="13"/>
      <c r="G241" s="59"/>
      <c r="H241" s="13"/>
      <c r="I241" s="115"/>
      <c r="K241" s="62"/>
    </row>
    <row r="242" spans="1:11">
      <c r="A242" s="10"/>
      <c r="B242" s="20"/>
      <c r="C242" s="88"/>
      <c r="D242" s="88"/>
      <c r="E242" s="89"/>
      <c r="F242" s="13"/>
      <c r="G242" s="59"/>
      <c r="H242" s="13"/>
      <c r="I242" s="115"/>
      <c r="K242" s="62"/>
    </row>
    <row r="243" spans="1:11">
      <c r="A243" s="10"/>
      <c r="B243" s="19" t="s">
        <v>390</v>
      </c>
      <c r="C243" s="90"/>
      <c r="D243" s="90"/>
      <c r="E243" s="102"/>
      <c r="F243" s="14"/>
      <c r="G243" s="59"/>
      <c r="H243" s="13"/>
      <c r="I243" s="115"/>
      <c r="K243" s="62"/>
    </row>
    <row r="244" spans="1:11">
      <c r="A244" s="10"/>
      <c r="B244" s="19" t="s">
        <v>391</v>
      </c>
      <c r="C244" s="90"/>
      <c r="D244" s="90"/>
      <c r="E244" s="102"/>
      <c r="F244" s="14"/>
      <c r="G244" s="59"/>
      <c r="H244" s="13"/>
      <c r="I244" s="115"/>
      <c r="K244" s="62"/>
    </row>
    <row r="245" spans="1:11">
      <c r="A245" s="10"/>
      <c r="B245" s="19" t="s">
        <v>392</v>
      </c>
      <c r="C245" s="90"/>
      <c r="D245" s="90"/>
      <c r="E245" s="102"/>
      <c r="F245" s="14"/>
      <c r="G245" s="59"/>
      <c r="H245" s="13"/>
      <c r="I245" s="115"/>
      <c r="K245" s="62"/>
    </row>
    <row r="246" spans="1:11">
      <c r="A246" s="10"/>
      <c r="B246" s="19" t="s">
        <v>393</v>
      </c>
      <c r="C246" s="90"/>
      <c r="D246" s="90"/>
      <c r="E246" s="102"/>
      <c r="F246" s="14"/>
      <c r="G246" s="59"/>
      <c r="H246" s="13"/>
      <c r="I246" s="115"/>
      <c r="K246" s="62"/>
    </row>
    <row r="247" spans="1:11">
      <c r="A247" s="10"/>
      <c r="B247" s="19" t="s">
        <v>394</v>
      </c>
      <c r="C247" s="88"/>
      <c r="D247" s="88"/>
      <c r="E247" s="89"/>
      <c r="F247" s="14"/>
      <c r="G247" s="59"/>
      <c r="H247" s="13"/>
      <c r="I247" s="115"/>
      <c r="K247" s="62"/>
    </row>
    <row r="248" spans="1:11">
      <c r="A248" s="10"/>
      <c r="B248" s="19" t="s">
        <v>395</v>
      </c>
      <c r="C248" s="88"/>
      <c r="D248" s="88"/>
      <c r="E248" s="89"/>
      <c r="F248" s="14"/>
      <c r="G248" s="59"/>
      <c r="H248" s="13"/>
      <c r="I248" s="115"/>
      <c r="K248" s="62"/>
    </row>
    <row r="249" spans="1:11">
      <c r="A249" s="10"/>
      <c r="B249" s="19" t="s">
        <v>396</v>
      </c>
      <c r="C249" s="88"/>
      <c r="D249" s="88"/>
      <c r="E249" s="89"/>
      <c r="F249" s="14"/>
      <c r="G249" s="59"/>
      <c r="H249" s="13"/>
      <c r="I249" s="115"/>
      <c r="K249" s="62"/>
    </row>
    <row r="250" spans="1:11">
      <c r="A250" s="10"/>
      <c r="B250" s="87"/>
      <c r="C250" s="88"/>
      <c r="D250" s="88"/>
      <c r="E250" s="89"/>
      <c r="F250" s="14"/>
      <c r="G250" s="59"/>
      <c r="H250" s="13"/>
      <c r="I250" s="115"/>
      <c r="K250" s="62"/>
    </row>
    <row r="251" spans="1:11">
      <c r="A251" s="10" t="s">
        <v>120</v>
      </c>
      <c r="B251" s="19" t="s">
        <v>397</v>
      </c>
      <c r="C251" s="88"/>
      <c r="D251" s="88"/>
      <c r="E251" s="89"/>
      <c r="F251" s="14" t="s">
        <v>387</v>
      </c>
      <c r="G251" s="59">
        <v>2</v>
      </c>
      <c r="H251" s="13" t="s">
        <v>15</v>
      </c>
      <c r="I251" s="115" t="s">
        <v>15</v>
      </c>
      <c r="K251" s="62"/>
    </row>
    <row r="252" spans="1:11">
      <c r="A252" s="10"/>
      <c r="B252" s="103"/>
      <c r="C252" s="90"/>
      <c r="D252" s="90"/>
      <c r="E252" s="102"/>
      <c r="F252" s="13"/>
      <c r="G252" s="59"/>
      <c r="H252" s="13"/>
      <c r="I252" s="115"/>
      <c r="K252" s="62"/>
    </row>
    <row r="253" spans="1:11">
      <c r="A253" s="10"/>
      <c r="B253" s="20" t="s">
        <v>398</v>
      </c>
      <c r="C253" s="90"/>
      <c r="D253" s="90"/>
      <c r="E253" s="102"/>
      <c r="F253" s="13"/>
      <c r="G253" s="59"/>
      <c r="H253" s="13"/>
      <c r="I253" s="115"/>
      <c r="K253" s="62"/>
    </row>
    <row r="254" spans="1:11">
      <c r="A254" s="10"/>
      <c r="B254" s="103"/>
      <c r="C254" s="90"/>
      <c r="D254" s="90"/>
      <c r="E254" s="102"/>
      <c r="F254" s="13"/>
      <c r="G254" s="59"/>
      <c r="H254" s="13"/>
      <c r="I254" s="115"/>
      <c r="K254" s="62"/>
    </row>
    <row r="255" spans="1:11">
      <c r="A255" s="10"/>
      <c r="B255" s="19" t="s">
        <v>399</v>
      </c>
      <c r="C255" s="90"/>
      <c r="D255" s="90"/>
      <c r="E255" s="102"/>
      <c r="F255" s="14"/>
      <c r="G255" s="59"/>
      <c r="H255" s="13"/>
      <c r="I255" s="115"/>
      <c r="K255" s="62"/>
    </row>
    <row r="256" spans="1:11">
      <c r="A256" s="10"/>
      <c r="B256" s="19" t="s">
        <v>400</v>
      </c>
      <c r="C256" s="88"/>
      <c r="D256" s="88"/>
      <c r="E256" s="89"/>
      <c r="F256" s="14"/>
      <c r="G256" s="59"/>
      <c r="H256" s="13"/>
      <c r="I256" s="115"/>
      <c r="K256" s="62"/>
    </row>
    <row r="257" spans="1:11">
      <c r="A257" s="10"/>
      <c r="B257" s="19" t="s">
        <v>401</v>
      </c>
      <c r="C257" s="88"/>
      <c r="D257" s="88"/>
      <c r="E257" s="89"/>
      <c r="F257" s="14"/>
      <c r="G257" s="59"/>
      <c r="H257" s="13"/>
      <c r="I257" s="115"/>
      <c r="K257" s="62"/>
    </row>
    <row r="258" spans="1:11">
      <c r="A258" s="10"/>
      <c r="B258" s="19" t="s">
        <v>402</v>
      </c>
      <c r="C258" s="88"/>
      <c r="D258" s="88"/>
      <c r="E258" s="89"/>
      <c r="F258" s="14"/>
      <c r="G258" s="59"/>
      <c r="H258" s="13"/>
      <c r="I258" s="115"/>
      <c r="K258" s="62"/>
    </row>
    <row r="259" spans="1:11">
      <c r="A259" s="10"/>
      <c r="B259" s="19" t="s">
        <v>403</v>
      </c>
      <c r="C259" s="88"/>
      <c r="D259" s="88"/>
      <c r="E259" s="89"/>
      <c r="F259" s="14"/>
      <c r="G259" s="59"/>
      <c r="H259" s="13"/>
      <c r="I259" s="115"/>
      <c r="K259" s="62"/>
    </row>
    <row r="260" spans="1:11">
      <c r="A260" s="10"/>
      <c r="B260" s="88"/>
      <c r="C260" s="88"/>
      <c r="D260" s="88"/>
      <c r="E260" s="89"/>
      <c r="F260" s="14"/>
      <c r="G260" s="59"/>
      <c r="H260" s="13"/>
      <c r="I260" s="115"/>
      <c r="K260" s="62"/>
    </row>
    <row r="261" spans="1:11">
      <c r="A261" s="10" t="s">
        <v>123</v>
      </c>
      <c r="B261" s="19" t="s">
        <v>404</v>
      </c>
      <c r="C261" s="88"/>
      <c r="D261" s="88"/>
      <c r="E261" s="89"/>
      <c r="F261" s="14"/>
      <c r="G261" s="59"/>
      <c r="H261" s="13"/>
      <c r="I261" s="115"/>
      <c r="K261" s="62"/>
    </row>
    <row r="262" spans="1:11">
      <c r="A262" s="10"/>
      <c r="B262" s="19" t="s">
        <v>405</v>
      </c>
      <c r="C262" s="90"/>
      <c r="D262" s="90"/>
      <c r="E262" s="102"/>
      <c r="F262" s="14"/>
      <c r="G262" s="59"/>
      <c r="H262" s="13"/>
      <c r="I262" s="115"/>
      <c r="K262" s="62"/>
    </row>
    <row r="263" spans="1:11">
      <c r="A263" s="10"/>
      <c r="B263" s="19" t="s">
        <v>406</v>
      </c>
      <c r="C263" s="90"/>
      <c r="D263" s="90"/>
      <c r="E263" s="102"/>
      <c r="F263" s="14"/>
      <c r="G263" s="59"/>
      <c r="H263" s="13"/>
      <c r="I263" s="115"/>
      <c r="K263" s="62"/>
    </row>
    <row r="264" spans="1:11">
      <c r="A264" s="10"/>
      <c r="B264" s="19" t="s">
        <v>407</v>
      </c>
      <c r="C264" s="90"/>
      <c r="D264" s="90"/>
      <c r="E264" s="102"/>
      <c r="F264" s="14" t="s">
        <v>68</v>
      </c>
      <c r="G264" s="59">
        <v>10</v>
      </c>
      <c r="H264" s="13" t="s">
        <v>15</v>
      </c>
      <c r="I264" s="115" t="s">
        <v>15</v>
      </c>
      <c r="K264" s="62"/>
    </row>
    <row r="265" spans="1:11">
      <c r="A265" s="10"/>
      <c r="B265" s="90"/>
      <c r="C265" s="90"/>
      <c r="D265" s="90"/>
      <c r="E265" s="90"/>
      <c r="F265" s="14"/>
      <c r="G265" s="59"/>
      <c r="H265" s="13"/>
      <c r="I265" s="115"/>
      <c r="K265" s="62"/>
    </row>
    <row r="266" spans="1:11">
      <c r="A266" s="10" t="s">
        <v>128</v>
      </c>
      <c r="B266" s="19" t="s">
        <v>408</v>
      </c>
      <c r="C266" s="90"/>
      <c r="D266" s="90"/>
      <c r="E266" s="90"/>
      <c r="F266" s="14"/>
      <c r="G266" s="59"/>
      <c r="H266" s="13"/>
      <c r="I266" s="115"/>
      <c r="K266" s="62"/>
    </row>
    <row r="267" spans="1:11">
      <c r="A267" s="10"/>
      <c r="B267" s="19" t="s">
        <v>409</v>
      </c>
      <c r="C267" s="90"/>
      <c r="D267" s="90"/>
      <c r="E267" s="90"/>
      <c r="F267" s="14"/>
      <c r="G267" s="59"/>
      <c r="H267" s="13"/>
      <c r="I267" s="115"/>
      <c r="K267" s="62"/>
    </row>
    <row r="268" spans="1:11">
      <c r="A268" s="10"/>
      <c r="B268" s="19" t="s">
        <v>410</v>
      </c>
      <c r="C268" s="90"/>
      <c r="D268" s="90"/>
      <c r="E268" s="90"/>
      <c r="F268" s="14" t="s">
        <v>238</v>
      </c>
      <c r="G268" s="59">
        <v>1</v>
      </c>
      <c r="H268" s="13" t="s">
        <v>15</v>
      </c>
      <c r="I268" s="115" t="s">
        <v>15</v>
      </c>
      <c r="K268" s="62"/>
    </row>
    <row r="269" spans="1:11">
      <c r="A269" s="10"/>
      <c r="F269" s="10"/>
      <c r="G269" s="59"/>
      <c r="H269" s="13"/>
      <c r="I269" s="119"/>
      <c r="K269" s="62"/>
    </row>
    <row r="270" spans="1:11">
      <c r="A270" s="10"/>
      <c r="F270" s="13"/>
      <c r="G270" s="59"/>
      <c r="H270" s="23"/>
      <c r="I270" s="120"/>
    </row>
    <row r="271" spans="1:11">
      <c r="A271" s="309"/>
      <c r="B271" s="310" t="s">
        <v>411</v>
      </c>
      <c r="C271" s="311"/>
      <c r="D271" s="312"/>
      <c r="E271" s="311"/>
      <c r="F271" s="313" t="str">
        <f>F219</f>
        <v>US$</v>
      </c>
      <c r="G271" s="318"/>
      <c r="H271" s="314"/>
      <c r="I271" s="319" t="e">
        <f>I231+I233+I237+I239+I251+I264+I268</f>
        <v>#VALUE!</v>
      </c>
    </row>
    <row r="272" spans="1:11">
      <c r="A272" s="10"/>
      <c r="B272" s="11"/>
      <c r="C272" s="18"/>
      <c r="D272" s="18"/>
      <c r="E272" s="18"/>
      <c r="F272" s="10"/>
      <c r="G272" s="59"/>
      <c r="H272" s="13"/>
      <c r="I272" s="115"/>
      <c r="K272" s="61"/>
    </row>
    <row r="273" spans="1:11" ht="15.75" thickBot="1">
      <c r="A273" s="270"/>
      <c r="B273" s="271"/>
      <c r="C273" s="272"/>
      <c r="D273" s="272"/>
      <c r="E273" s="273"/>
      <c r="F273" s="270"/>
      <c r="G273" s="276"/>
      <c r="H273" s="275"/>
      <c r="I273" s="117"/>
      <c r="K273" s="62"/>
    </row>
    <row r="274" spans="1:11" ht="15.75" thickTop="1">
      <c r="A274" s="10"/>
      <c r="B274" s="11" t="s">
        <v>261</v>
      </c>
      <c r="C274" s="18"/>
      <c r="D274" s="18"/>
      <c r="F274" s="14"/>
      <c r="G274" s="59"/>
      <c r="H274" s="13"/>
      <c r="I274" s="115"/>
      <c r="K274" s="62"/>
    </row>
    <row r="275" spans="1:11">
      <c r="A275" s="10"/>
      <c r="B275" s="11"/>
      <c r="C275" s="18"/>
      <c r="D275" s="18"/>
      <c r="F275" s="14"/>
      <c r="G275" s="59"/>
      <c r="H275" s="13"/>
      <c r="I275" s="115"/>
      <c r="K275" s="62"/>
    </row>
    <row r="276" spans="1:11">
      <c r="A276" s="10"/>
      <c r="B276" s="11"/>
      <c r="C276" s="18"/>
      <c r="F276" s="14"/>
      <c r="G276" s="59"/>
      <c r="H276" s="13"/>
      <c r="I276" s="115"/>
      <c r="K276" s="62"/>
    </row>
    <row r="277" spans="1:11">
      <c r="A277" s="10"/>
      <c r="B277" s="11" t="s">
        <v>263</v>
      </c>
      <c r="C277" s="18"/>
      <c r="D277" s="18" t="s">
        <v>412</v>
      </c>
      <c r="F277" s="10"/>
      <c r="G277" s="106" t="s">
        <v>264</v>
      </c>
      <c r="H277" s="13"/>
      <c r="I277" s="242" t="s">
        <v>265</v>
      </c>
    </row>
    <row r="278" spans="1:11">
      <c r="A278" s="10"/>
      <c r="B278" s="64" t="s">
        <v>258</v>
      </c>
      <c r="F278" s="10"/>
      <c r="G278" s="59"/>
      <c r="H278" s="13"/>
      <c r="I278" s="115"/>
    </row>
    <row r="279" spans="1:11">
      <c r="A279" s="10"/>
      <c r="B279" s="11"/>
      <c r="F279" s="10"/>
      <c r="G279" s="59"/>
      <c r="H279" s="13"/>
      <c r="I279" s="115"/>
    </row>
    <row r="280" spans="1:11">
      <c r="A280" s="10"/>
      <c r="B280" s="41">
        <v>1</v>
      </c>
      <c r="D280" s="12" t="str">
        <f>B8</f>
        <v>SITE PREPARATION</v>
      </c>
      <c r="F280" s="10"/>
      <c r="G280" s="109" t="s">
        <v>413</v>
      </c>
      <c r="H280" s="13"/>
      <c r="I280" s="115" t="str">
        <f>I17</f>
        <v xml:space="preserve"> </v>
      </c>
    </row>
    <row r="281" spans="1:11">
      <c r="A281" s="10"/>
      <c r="B281" s="64"/>
      <c r="F281" s="10"/>
      <c r="G281" s="59"/>
      <c r="H281" s="13"/>
      <c r="I281" s="115"/>
    </row>
    <row r="282" spans="1:11">
      <c r="A282" s="10"/>
      <c r="B282" s="41">
        <v>2</v>
      </c>
      <c r="D282" s="12" t="str">
        <f>B22</f>
        <v>SUBSTRUCTURES (PROVISIONAL)</v>
      </c>
      <c r="F282" s="10"/>
      <c r="G282" s="109" t="s">
        <v>414</v>
      </c>
      <c r="H282" s="13"/>
      <c r="I282" s="115" t="str">
        <f>I97</f>
        <v xml:space="preserve"> </v>
      </c>
    </row>
    <row r="283" spans="1:11">
      <c r="A283" s="10"/>
      <c r="B283" s="41"/>
      <c r="F283" s="10"/>
      <c r="G283" s="59"/>
      <c r="H283" s="13"/>
      <c r="I283" s="115"/>
    </row>
    <row r="284" spans="1:11">
      <c r="A284" s="10"/>
      <c r="B284" s="41">
        <v>3</v>
      </c>
      <c r="D284" s="12" t="str">
        <f>B102</f>
        <v>WALLING</v>
      </c>
      <c r="F284" s="10"/>
      <c r="G284" s="109" t="s">
        <v>415</v>
      </c>
      <c r="H284" s="13"/>
      <c r="I284" s="115" t="str">
        <f>I132</f>
        <v xml:space="preserve"> </v>
      </c>
    </row>
    <row r="285" spans="1:11">
      <c r="A285" s="10"/>
      <c r="B285" s="41"/>
      <c r="F285" s="10"/>
      <c r="G285" s="59"/>
      <c r="H285" s="13"/>
      <c r="I285" s="115"/>
    </row>
    <row r="286" spans="1:11">
      <c r="A286" s="10"/>
      <c r="B286" s="41">
        <v>4</v>
      </c>
      <c r="D286" s="12" t="str">
        <f>B137</f>
        <v>ROOF CONSTRUCTION AND FINISHES</v>
      </c>
      <c r="F286" s="10"/>
      <c r="G286" s="109" t="s">
        <v>416</v>
      </c>
      <c r="H286" s="13"/>
      <c r="I286" s="115" t="s">
        <v>15</v>
      </c>
    </row>
    <row r="287" spans="1:11">
      <c r="A287" s="10"/>
      <c r="B287" s="41"/>
      <c r="F287" s="10"/>
      <c r="G287" s="59"/>
      <c r="H287" s="60"/>
      <c r="I287" s="115"/>
    </row>
    <row r="288" spans="1:11">
      <c r="A288" s="10"/>
      <c r="B288" s="41">
        <v>5</v>
      </c>
      <c r="D288" s="12" t="str">
        <f>B167</f>
        <v>FINISHES</v>
      </c>
      <c r="F288" s="10"/>
      <c r="G288" s="109" t="s">
        <v>417</v>
      </c>
      <c r="H288" s="13"/>
      <c r="I288" s="115" t="str">
        <f>I196</f>
        <v xml:space="preserve"> </v>
      </c>
    </row>
    <row r="289" spans="1:23">
      <c r="A289" s="10"/>
      <c r="B289" s="64"/>
      <c r="F289" s="10"/>
      <c r="G289" s="59"/>
      <c r="H289" s="13"/>
      <c r="I289" s="115"/>
    </row>
    <row r="290" spans="1:23">
      <c r="A290" s="10"/>
      <c r="B290" s="41">
        <v>6</v>
      </c>
      <c r="D290" s="12" t="str">
        <f>B201</f>
        <v>DOORS</v>
      </c>
      <c r="F290" s="10"/>
      <c r="G290" s="109" t="s">
        <v>418</v>
      </c>
      <c r="H290" s="13"/>
      <c r="I290" s="115" t="s">
        <v>15</v>
      </c>
    </row>
    <row r="291" spans="1:23">
      <c r="A291" s="10"/>
      <c r="B291" s="41"/>
      <c r="F291" s="10"/>
      <c r="G291" s="59"/>
      <c r="H291" s="13"/>
      <c r="I291" s="115"/>
      <c r="J291" s="16"/>
    </row>
    <row r="292" spans="1:23">
      <c r="A292" s="10"/>
      <c r="B292" s="41">
        <v>7</v>
      </c>
      <c r="D292" s="12" t="str">
        <f>B223</f>
        <v>ELECTRICAL INSTALLATION AND SERVICES</v>
      </c>
      <c r="F292" s="10"/>
      <c r="G292" s="109" t="s">
        <v>419</v>
      </c>
      <c r="H292" s="13"/>
      <c r="I292" s="115" t="s">
        <v>15</v>
      </c>
      <c r="J292" s="16"/>
    </row>
    <row r="293" spans="1:23">
      <c r="A293" s="10"/>
      <c r="B293" s="41"/>
      <c r="F293" s="10"/>
      <c r="G293" s="109"/>
      <c r="H293" s="13"/>
      <c r="I293" s="115"/>
      <c r="J293" s="16"/>
    </row>
    <row r="294" spans="1:23">
      <c r="A294" s="10"/>
      <c r="B294" s="65"/>
      <c r="D294" s="66"/>
      <c r="F294" s="10"/>
      <c r="G294" s="110"/>
      <c r="H294" s="13"/>
      <c r="I294" s="115"/>
    </row>
    <row r="295" spans="1:23" s="70" customFormat="1" ht="15.75" customHeight="1">
      <c r="A295" s="475" t="s">
        <v>271</v>
      </c>
      <c r="B295" s="476"/>
      <c r="C295" s="476"/>
      <c r="D295" s="476"/>
      <c r="E295" s="477"/>
      <c r="F295" s="315" t="s">
        <v>272</v>
      </c>
      <c r="G295" s="316"/>
      <c r="H295" s="317"/>
      <c r="I295" s="321" t="e">
        <f>I280+I282+I284+I286+I288+I290+I292</f>
        <v>#VALUE!</v>
      </c>
      <c r="J295" s="69"/>
    </row>
    <row r="296" spans="1:23" s="15" customFormat="1" ht="15" customHeight="1">
      <c r="A296" s="71"/>
      <c r="B296" s="19"/>
      <c r="C296" s="12"/>
      <c r="D296" s="12"/>
      <c r="E296" s="12"/>
      <c r="F296" s="42"/>
      <c r="G296" s="111"/>
      <c r="H296" s="42"/>
      <c r="I296" s="120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1:23" s="15" customFormat="1" ht="15" customHeight="1">
      <c r="A297" s="71"/>
      <c r="B297" s="19"/>
      <c r="C297" s="12"/>
      <c r="D297" s="12"/>
      <c r="E297" s="12"/>
      <c r="F297" s="42"/>
      <c r="G297" s="111"/>
      <c r="H297" s="42"/>
      <c r="I297" s="120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1:23" s="15" customFormat="1" ht="15" customHeight="1">
      <c r="A298" s="71"/>
      <c r="B298" s="19"/>
      <c r="C298" s="12"/>
      <c r="D298" s="12"/>
      <c r="E298" s="12"/>
      <c r="F298" s="42"/>
      <c r="G298" s="111"/>
      <c r="H298" s="42"/>
      <c r="I298" s="120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1:23" s="15" customFormat="1" ht="15" customHeight="1">
      <c r="A299" s="71"/>
      <c r="B299" s="19"/>
      <c r="C299" s="12"/>
      <c r="D299" s="12"/>
      <c r="E299" s="12"/>
      <c r="F299" s="42"/>
      <c r="G299" s="111"/>
      <c r="H299" s="42"/>
      <c r="I299" s="120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1:23" s="15" customFormat="1" ht="15" customHeight="1">
      <c r="A300" s="71"/>
      <c r="B300" s="19"/>
      <c r="C300" s="12"/>
      <c r="D300" s="12"/>
      <c r="E300" s="12"/>
      <c r="F300" s="42"/>
      <c r="G300" s="111"/>
      <c r="H300" s="42"/>
      <c r="I300" s="120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1:23" s="15" customFormat="1" ht="15" customHeight="1">
      <c r="A301" s="71"/>
      <c r="B301" s="19"/>
      <c r="C301" s="12"/>
      <c r="D301" s="12"/>
      <c r="E301" s="12"/>
      <c r="F301" s="42"/>
      <c r="G301" s="111"/>
      <c r="H301" s="42"/>
      <c r="I301" s="120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1:23" s="15" customFormat="1" ht="15" customHeight="1">
      <c r="A302" s="71"/>
      <c r="B302" s="19"/>
      <c r="C302" s="12"/>
      <c r="D302" s="12"/>
      <c r="E302" s="12"/>
      <c r="F302" s="42"/>
      <c r="G302" s="111"/>
      <c r="H302" s="42"/>
      <c r="I302" s="120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1:23" s="15" customFormat="1" ht="15" customHeight="1">
      <c r="A303" s="71"/>
      <c r="B303" s="19"/>
      <c r="C303" s="12"/>
      <c r="D303" s="12"/>
      <c r="E303" s="12"/>
      <c r="F303" s="42"/>
      <c r="G303" s="111"/>
      <c r="H303" s="42"/>
      <c r="I303" s="120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1:23" s="15" customFormat="1" ht="15" customHeight="1">
      <c r="A304" s="71"/>
      <c r="B304" s="19"/>
      <c r="C304" s="12"/>
      <c r="D304" s="12"/>
      <c r="E304" s="12"/>
      <c r="F304" s="42"/>
      <c r="G304" s="111"/>
      <c r="H304" s="42"/>
      <c r="I304" s="120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23" s="15" customFormat="1" ht="15" customHeight="1">
      <c r="A305" s="71"/>
      <c r="B305" s="19"/>
      <c r="C305" s="12"/>
      <c r="D305" s="12"/>
      <c r="E305" s="12"/>
      <c r="F305" s="42"/>
      <c r="G305" s="111"/>
      <c r="H305" s="42"/>
      <c r="I305" s="120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23" s="15" customFormat="1" ht="15" customHeight="1">
      <c r="A306" s="71"/>
      <c r="B306" s="19"/>
      <c r="C306" s="12"/>
      <c r="D306" s="12"/>
      <c r="E306" s="12"/>
      <c r="F306" s="42"/>
      <c r="G306" s="111"/>
      <c r="H306" s="42"/>
      <c r="I306" s="120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23" s="15" customFormat="1" ht="15" customHeight="1">
      <c r="A307" s="71"/>
      <c r="B307" s="19"/>
      <c r="C307" s="12"/>
      <c r="D307" s="12"/>
      <c r="E307" s="12"/>
      <c r="F307" s="42"/>
      <c r="G307" s="111"/>
      <c r="H307" s="42"/>
      <c r="I307" s="120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23" s="15" customFormat="1" ht="15" customHeight="1">
      <c r="A308" s="71"/>
      <c r="B308" s="19"/>
      <c r="C308" s="12"/>
      <c r="D308" s="12"/>
      <c r="E308" s="12"/>
      <c r="F308" s="42"/>
      <c r="G308" s="111"/>
      <c r="H308" s="42"/>
      <c r="I308" s="120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23" s="15" customFormat="1" ht="15" customHeight="1">
      <c r="A309" s="71"/>
      <c r="B309" s="19"/>
      <c r="C309" s="12"/>
      <c r="D309" s="12"/>
      <c r="E309" s="12"/>
      <c r="F309" s="42"/>
      <c r="G309" s="111"/>
      <c r="H309" s="42"/>
      <c r="I309" s="120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0" spans="1:23" s="15" customFormat="1" ht="15" customHeight="1">
      <c r="A310" s="71"/>
      <c r="B310" s="19"/>
      <c r="C310" s="12"/>
      <c r="D310" s="12"/>
      <c r="E310" s="12"/>
      <c r="F310" s="42"/>
      <c r="G310" s="111"/>
      <c r="H310" s="42"/>
      <c r="I310" s="120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</row>
    <row r="311" spans="1:23" s="15" customFormat="1" ht="15" customHeight="1">
      <c r="A311" s="71"/>
      <c r="B311" s="19"/>
      <c r="C311" s="12"/>
      <c r="D311" s="12"/>
      <c r="E311" s="12"/>
      <c r="F311" s="42"/>
      <c r="G311" s="111"/>
      <c r="H311" s="42"/>
      <c r="I311" s="120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</row>
    <row r="312" spans="1:23" s="15" customFormat="1" ht="15" customHeight="1">
      <c r="A312" s="71"/>
      <c r="B312" s="19"/>
      <c r="C312" s="12"/>
      <c r="D312" s="12"/>
      <c r="E312" s="12"/>
      <c r="F312" s="42"/>
      <c r="G312" s="111"/>
      <c r="H312" s="42"/>
      <c r="I312" s="120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</row>
    <row r="313" spans="1:23" s="15" customFormat="1" ht="15" customHeight="1">
      <c r="A313" s="71"/>
      <c r="B313" s="19"/>
      <c r="C313" s="12"/>
      <c r="D313" s="12"/>
      <c r="E313" s="12"/>
      <c r="F313" s="42"/>
      <c r="G313" s="111"/>
      <c r="H313" s="42"/>
      <c r="I313" s="120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</row>
    <row r="314" spans="1:23" s="15" customFormat="1" ht="15" customHeight="1">
      <c r="A314" s="71"/>
      <c r="B314" s="19"/>
      <c r="C314" s="12"/>
      <c r="D314" s="12"/>
      <c r="E314" s="12"/>
      <c r="F314" s="42"/>
      <c r="G314" s="111"/>
      <c r="H314" s="42"/>
      <c r="I314" s="120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</row>
    <row r="315" spans="1:23" s="15" customFormat="1" ht="15" customHeight="1">
      <c r="A315" s="71"/>
      <c r="B315" s="19"/>
      <c r="C315" s="12"/>
      <c r="D315" s="12"/>
      <c r="E315" s="12"/>
      <c r="F315" s="42"/>
      <c r="G315" s="111"/>
      <c r="H315" s="42"/>
      <c r="I315" s="120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</row>
    <row r="316" spans="1:23" s="15" customFormat="1" ht="15" customHeight="1">
      <c r="A316" s="71"/>
      <c r="B316" s="19"/>
      <c r="C316" s="12"/>
      <c r="D316" s="12"/>
      <c r="E316" s="12"/>
      <c r="F316" s="42"/>
      <c r="G316" s="111"/>
      <c r="H316" s="42"/>
      <c r="I316" s="120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</row>
    <row r="317" spans="1:23" s="15" customFormat="1" ht="15" customHeight="1">
      <c r="A317" s="71"/>
      <c r="B317" s="19"/>
      <c r="C317" s="12"/>
      <c r="D317" s="12"/>
      <c r="E317" s="12"/>
      <c r="F317" s="42"/>
      <c r="G317" s="111"/>
      <c r="H317" s="42"/>
      <c r="I317" s="120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</row>
    <row r="318" spans="1:23" s="15" customFormat="1" ht="15" customHeight="1">
      <c r="A318" s="71"/>
      <c r="B318" s="19"/>
      <c r="C318" s="12"/>
      <c r="D318" s="12"/>
      <c r="E318" s="12"/>
      <c r="F318" s="42"/>
      <c r="G318" s="111"/>
      <c r="H318" s="42"/>
      <c r="I318" s="120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</row>
    <row r="319" spans="1:23" s="15" customFormat="1" ht="15" customHeight="1">
      <c r="A319" s="71"/>
      <c r="B319" s="19"/>
      <c r="C319" s="12"/>
      <c r="D319" s="12"/>
      <c r="E319" s="12"/>
      <c r="F319" s="42"/>
      <c r="G319" s="111"/>
      <c r="H319" s="42"/>
      <c r="I319" s="120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</row>
    <row r="320" spans="1:23" s="15" customFormat="1" ht="15" customHeight="1">
      <c r="A320" s="71"/>
      <c r="B320" s="19"/>
      <c r="C320" s="12"/>
      <c r="D320" s="12"/>
      <c r="E320" s="12"/>
      <c r="F320" s="42"/>
      <c r="G320" s="111"/>
      <c r="H320" s="42"/>
      <c r="I320" s="120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</row>
    <row r="321" spans="1:23" s="15" customFormat="1" ht="15" customHeight="1">
      <c r="A321" s="71"/>
      <c r="B321" s="19"/>
      <c r="C321" s="12"/>
      <c r="D321" s="12"/>
      <c r="E321" s="12"/>
      <c r="F321" s="42"/>
      <c r="G321" s="111"/>
      <c r="H321" s="42"/>
      <c r="I321" s="120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</row>
    <row r="322" spans="1:23" s="15" customFormat="1" ht="15" customHeight="1">
      <c r="A322" s="71"/>
      <c r="B322" s="19"/>
      <c r="C322" s="12"/>
      <c r="D322" s="12"/>
      <c r="E322" s="12"/>
      <c r="F322" s="42"/>
      <c r="G322" s="111"/>
      <c r="H322" s="42"/>
      <c r="I322" s="120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</row>
    <row r="323" spans="1:23" s="15" customFormat="1" ht="15" customHeight="1">
      <c r="A323" s="71"/>
      <c r="B323" s="19"/>
      <c r="C323" s="12"/>
      <c r="D323" s="12"/>
      <c r="E323" s="12"/>
      <c r="F323" s="42"/>
      <c r="G323" s="111"/>
      <c r="H323" s="42"/>
      <c r="I323" s="120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</row>
    <row r="324" spans="1:23" s="15" customFormat="1" ht="15" customHeight="1">
      <c r="A324" s="71"/>
      <c r="B324" s="19"/>
      <c r="C324" s="12"/>
      <c r="D324" s="12"/>
      <c r="E324" s="12"/>
      <c r="F324" s="42"/>
      <c r="G324" s="111"/>
      <c r="H324" s="42"/>
      <c r="I324" s="120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</row>
    <row r="325" spans="1:23" s="15" customFormat="1" ht="15" customHeight="1">
      <c r="A325" s="71"/>
      <c r="B325" s="19"/>
      <c r="C325" s="12"/>
      <c r="D325" s="12"/>
      <c r="E325" s="12"/>
      <c r="F325" s="42"/>
      <c r="G325" s="111"/>
      <c r="H325" s="42"/>
      <c r="I325" s="120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</row>
    <row r="326" spans="1:23" s="15" customFormat="1" ht="15" customHeight="1">
      <c r="A326" s="71"/>
      <c r="B326" s="19"/>
      <c r="C326" s="12"/>
      <c r="D326" s="12"/>
      <c r="E326" s="12"/>
      <c r="F326" s="42"/>
      <c r="G326" s="111"/>
      <c r="H326" s="42"/>
      <c r="I326" s="120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</row>
    <row r="327" spans="1:23" s="15" customFormat="1" ht="15" customHeight="1">
      <c r="A327" s="71"/>
      <c r="B327" s="19"/>
      <c r="C327" s="12"/>
      <c r="D327" s="12"/>
      <c r="E327" s="12"/>
      <c r="F327" s="42"/>
      <c r="G327" s="111"/>
      <c r="H327" s="42"/>
      <c r="I327" s="120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</row>
    <row r="328" spans="1:23" s="15" customFormat="1" ht="15" customHeight="1">
      <c r="A328" s="71"/>
      <c r="B328" s="19"/>
      <c r="C328" s="12"/>
      <c r="D328" s="12"/>
      <c r="E328" s="12"/>
      <c r="F328" s="42"/>
      <c r="G328" s="111"/>
      <c r="H328" s="42"/>
      <c r="I328" s="120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</row>
    <row r="329" spans="1:23" s="15" customFormat="1" ht="15" customHeight="1">
      <c r="A329" s="71"/>
      <c r="B329" s="19"/>
      <c r="C329" s="12"/>
      <c r="D329" s="12"/>
      <c r="E329" s="12"/>
      <c r="F329" s="42"/>
      <c r="G329" s="111"/>
      <c r="H329" s="42"/>
      <c r="I329" s="120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</row>
    <row r="330" spans="1:23" s="15" customFormat="1" ht="15" customHeight="1">
      <c r="A330" s="71"/>
      <c r="B330" s="19"/>
      <c r="C330" s="12"/>
      <c r="D330" s="12"/>
      <c r="E330" s="12"/>
      <c r="F330" s="42"/>
      <c r="G330" s="111"/>
      <c r="H330" s="42"/>
      <c r="I330" s="120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</row>
    <row r="331" spans="1:23" s="15" customFormat="1" ht="15" customHeight="1">
      <c r="A331" s="71"/>
      <c r="B331" s="19"/>
      <c r="C331" s="12"/>
      <c r="D331" s="12"/>
      <c r="E331" s="12"/>
      <c r="F331" s="42"/>
      <c r="G331" s="111"/>
      <c r="H331" s="42"/>
      <c r="I331" s="120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</row>
    <row r="332" spans="1:23" s="15" customFormat="1" ht="15" customHeight="1">
      <c r="A332" s="71"/>
      <c r="B332" s="19"/>
      <c r="C332" s="12"/>
      <c r="D332" s="12"/>
      <c r="E332" s="12"/>
      <c r="F332" s="42"/>
      <c r="G332" s="111"/>
      <c r="H332" s="42"/>
      <c r="I332" s="120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</row>
    <row r="333" spans="1:23" s="15" customFormat="1" ht="15" customHeight="1">
      <c r="A333" s="71"/>
      <c r="B333" s="19"/>
      <c r="C333" s="12"/>
      <c r="D333" s="12"/>
      <c r="E333" s="12"/>
      <c r="F333" s="42"/>
      <c r="G333" s="111"/>
      <c r="H333" s="42"/>
      <c r="I333" s="120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</row>
    <row r="334" spans="1:23" s="15" customFormat="1" ht="15" customHeight="1">
      <c r="A334" s="71"/>
      <c r="B334" s="19"/>
      <c r="C334" s="12"/>
      <c r="D334" s="12"/>
      <c r="E334" s="12"/>
      <c r="F334" s="42"/>
      <c r="G334" s="111"/>
      <c r="H334" s="42"/>
      <c r="I334" s="120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</row>
    <row r="335" spans="1:23" s="15" customFormat="1" ht="15" customHeight="1">
      <c r="A335" s="71"/>
      <c r="B335" s="19"/>
      <c r="C335" s="12"/>
      <c r="D335" s="12"/>
      <c r="E335" s="12"/>
      <c r="F335" s="42"/>
      <c r="G335" s="111"/>
      <c r="H335" s="42"/>
      <c r="I335" s="120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</row>
    <row r="336" spans="1:23" s="15" customFormat="1" ht="15" customHeight="1">
      <c r="A336" s="71"/>
      <c r="B336" s="19"/>
      <c r="C336" s="12"/>
      <c r="D336" s="12"/>
      <c r="E336" s="12"/>
      <c r="F336" s="42"/>
      <c r="G336" s="111"/>
      <c r="H336" s="42"/>
      <c r="I336" s="120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</row>
    <row r="337" spans="1:23" s="15" customFormat="1" ht="15" customHeight="1">
      <c r="A337" s="71"/>
      <c r="B337" s="19"/>
      <c r="C337" s="12"/>
      <c r="D337" s="12"/>
      <c r="E337" s="12"/>
      <c r="F337" s="42"/>
      <c r="G337" s="111"/>
      <c r="H337" s="42"/>
      <c r="I337" s="120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</row>
    <row r="338" spans="1:23" s="15" customFormat="1" ht="15" customHeight="1">
      <c r="A338" s="71"/>
      <c r="B338" s="19"/>
      <c r="C338" s="12"/>
      <c r="D338" s="12"/>
      <c r="E338" s="12"/>
      <c r="F338" s="42"/>
      <c r="G338" s="111"/>
      <c r="H338" s="42"/>
      <c r="I338" s="120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</row>
    <row r="339" spans="1:23" s="15" customFormat="1" ht="15" customHeight="1">
      <c r="A339" s="71"/>
      <c r="B339" s="19"/>
      <c r="C339" s="12"/>
      <c r="D339" s="12"/>
      <c r="E339" s="12"/>
      <c r="F339" s="42"/>
      <c r="G339" s="111"/>
      <c r="H339" s="42"/>
      <c r="I339" s="120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</row>
    <row r="340" spans="1:23" s="15" customFormat="1" ht="15" customHeight="1">
      <c r="A340" s="71"/>
      <c r="B340" s="19"/>
      <c r="C340" s="12"/>
      <c r="D340" s="12"/>
      <c r="E340" s="12"/>
      <c r="F340" s="42"/>
      <c r="G340" s="111"/>
      <c r="H340" s="42"/>
      <c r="I340" s="120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</row>
    <row r="341" spans="1:23" s="15" customFormat="1" ht="15" customHeight="1">
      <c r="A341" s="71"/>
      <c r="B341" s="19"/>
      <c r="C341" s="12"/>
      <c r="D341" s="12"/>
      <c r="E341" s="12"/>
      <c r="F341" s="42"/>
      <c r="G341" s="111"/>
      <c r="H341" s="42"/>
      <c r="I341" s="120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</row>
    <row r="342" spans="1:23" s="15" customFormat="1" ht="15" customHeight="1">
      <c r="A342" s="71"/>
      <c r="B342" s="19"/>
      <c r="C342" s="12"/>
      <c r="D342" s="12"/>
      <c r="E342" s="12"/>
      <c r="F342" s="42"/>
      <c r="G342" s="111"/>
      <c r="H342" s="42"/>
      <c r="I342" s="120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</row>
    <row r="343" spans="1:23" s="15" customFormat="1" ht="15" customHeight="1">
      <c r="A343" s="71"/>
      <c r="B343" s="19"/>
      <c r="C343" s="12"/>
      <c r="D343" s="12"/>
      <c r="E343" s="12"/>
      <c r="F343" s="42"/>
      <c r="G343" s="111"/>
      <c r="H343" s="42"/>
      <c r="I343" s="120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</row>
    <row r="344" spans="1:23" s="15" customFormat="1" ht="15" customHeight="1">
      <c r="A344" s="71"/>
      <c r="B344" s="19"/>
      <c r="C344" s="12"/>
      <c r="D344" s="12"/>
      <c r="E344" s="12"/>
      <c r="F344" s="42"/>
      <c r="G344" s="111"/>
      <c r="H344" s="42"/>
      <c r="I344" s="120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</row>
    <row r="345" spans="1:23" s="15" customFormat="1" ht="15" customHeight="1">
      <c r="A345" s="71"/>
      <c r="B345" s="19"/>
      <c r="C345" s="12"/>
      <c r="D345" s="12"/>
      <c r="E345" s="12"/>
      <c r="F345" s="42"/>
      <c r="G345" s="111"/>
      <c r="H345" s="42"/>
      <c r="I345" s="120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</row>
    <row r="346" spans="1:23" s="15" customFormat="1" ht="15" customHeight="1">
      <c r="A346" s="71"/>
      <c r="B346" s="19"/>
      <c r="C346" s="12"/>
      <c r="D346" s="12"/>
      <c r="E346" s="12"/>
      <c r="F346" s="42"/>
      <c r="G346" s="111"/>
      <c r="H346" s="42"/>
      <c r="I346" s="120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</row>
    <row r="347" spans="1:23" s="15" customFormat="1" ht="15" customHeight="1">
      <c r="A347" s="71"/>
      <c r="B347" s="19"/>
      <c r="C347" s="12"/>
      <c r="D347" s="12"/>
      <c r="E347" s="12"/>
      <c r="F347" s="42"/>
      <c r="G347" s="111"/>
      <c r="H347" s="42"/>
      <c r="I347" s="120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</row>
    <row r="348" spans="1:23" s="15" customFormat="1" ht="15" customHeight="1">
      <c r="A348" s="71"/>
      <c r="B348" s="19"/>
      <c r="C348" s="12"/>
      <c r="D348" s="12"/>
      <c r="E348" s="12"/>
      <c r="F348" s="42"/>
      <c r="G348" s="111"/>
      <c r="H348" s="42"/>
      <c r="I348" s="120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</row>
    <row r="349" spans="1:23" s="15" customFormat="1" ht="15" customHeight="1">
      <c r="A349" s="71"/>
      <c r="B349" s="19"/>
      <c r="C349" s="12"/>
      <c r="D349" s="12"/>
      <c r="E349" s="12"/>
      <c r="F349" s="42"/>
      <c r="G349" s="111"/>
      <c r="H349" s="42"/>
      <c r="I349" s="120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</row>
    <row r="350" spans="1:23" s="15" customFormat="1" ht="15" customHeight="1">
      <c r="A350" s="71"/>
      <c r="B350" s="19"/>
      <c r="C350" s="12"/>
      <c r="D350" s="12"/>
      <c r="E350" s="12"/>
      <c r="F350" s="42"/>
      <c r="G350" s="111"/>
      <c r="H350" s="42"/>
      <c r="I350" s="120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</row>
    <row r="351" spans="1:23" s="15" customFormat="1" ht="15" customHeight="1">
      <c r="A351" s="71"/>
      <c r="B351" s="19"/>
      <c r="C351" s="12"/>
      <c r="D351" s="12"/>
      <c r="E351" s="12"/>
      <c r="F351" s="42"/>
      <c r="G351" s="111"/>
      <c r="H351" s="42"/>
      <c r="I351" s="120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</row>
    <row r="352" spans="1:23" s="15" customFormat="1" ht="15" customHeight="1">
      <c r="A352" s="71"/>
      <c r="B352" s="19"/>
      <c r="C352" s="12"/>
      <c r="D352" s="12"/>
      <c r="E352" s="12"/>
      <c r="F352" s="42"/>
      <c r="G352" s="111"/>
      <c r="H352" s="42"/>
      <c r="I352" s="120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</row>
    <row r="353" spans="1:23" s="15" customFormat="1" ht="15" customHeight="1">
      <c r="A353" s="71"/>
      <c r="B353" s="19"/>
      <c r="C353" s="12"/>
      <c r="D353" s="12"/>
      <c r="E353" s="12"/>
      <c r="F353" s="42"/>
      <c r="G353" s="111"/>
      <c r="H353" s="42"/>
      <c r="I353" s="120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</row>
    <row r="354" spans="1:23" s="15" customFormat="1" ht="15" customHeight="1">
      <c r="A354" s="71"/>
      <c r="B354" s="19"/>
      <c r="C354" s="12"/>
      <c r="D354" s="12"/>
      <c r="E354" s="12"/>
      <c r="F354" s="42"/>
      <c r="G354" s="111"/>
      <c r="H354" s="42"/>
      <c r="I354" s="120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</row>
    <row r="355" spans="1:23" s="15" customFormat="1" ht="15" customHeight="1">
      <c r="A355" s="71"/>
      <c r="B355" s="19"/>
      <c r="C355" s="12"/>
      <c r="D355" s="12"/>
      <c r="E355" s="12"/>
      <c r="F355" s="42"/>
      <c r="G355" s="111"/>
      <c r="H355" s="42"/>
      <c r="I355" s="120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</row>
    <row r="356" spans="1:23" s="15" customFormat="1" ht="15" customHeight="1">
      <c r="A356" s="71"/>
      <c r="B356" s="19"/>
      <c r="C356" s="12"/>
      <c r="D356" s="12"/>
      <c r="E356" s="12"/>
      <c r="F356" s="42"/>
      <c r="G356" s="111"/>
      <c r="H356" s="42"/>
      <c r="I356" s="120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</row>
    <row r="357" spans="1:23" s="15" customFormat="1" ht="15" customHeight="1">
      <c r="A357" s="71"/>
      <c r="B357" s="19"/>
      <c r="C357" s="12"/>
      <c r="D357" s="12"/>
      <c r="E357" s="12"/>
      <c r="F357" s="42"/>
      <c r="G357" s="111"/>
      <c r="H357" s="42"/>
      <c r="I357" s="120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</row>
    <row r="358" spans="1:23" s="15" customFormat="1" ht="15" customHeight="1">
      <c r="A358" s="71"/>
      <c r="B358" s="19"/>
      <c r="C358" s="12"/>
      <c r="D358" s="12"/>
      <c r="E358" s="12"/>
      <c r="F358" s="42"/>
      <c r="G358" s="111"/>
      <c r="H358" s="42"/>
      <c r="I358" s="120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</row>
    <row r="359" spans="1:23" s="15" customFormat="1" ht="15" customHeight="1">
      <c r="A359" s="71"/>
      <c r="B359" s="19"/>
      <c r="C359" s="12"/>
      <c r="D359" s="12"/>
      <c r="E359" s="12"/>
      <c r="F359" s="42"/>
      <c r="G359" s="111"/>
      <c r="H359" s="42"/>
      <c r="I359" s="120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</row>
    <row r="360" spans="1:23" s="15" customFormat="1" ht="15" customHeight="1">
      <c r="A360" s="71"/>
      <c r="B360" s="19"/>
      <c r="C360" s="12"/>
      <c r="D360" s="12"/>
      <c r="E360" s="12"/>
      <c r="F360" s="42"/>
      <c r="G360" s="111"/>
      <c r="H360" s="42"/>
      <c r="I360" s="120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</row>
    <row r="361" spans="1:23" s="15" customFormat="1" ht="15" customHeight="1">
      <c r="A361" s="71"/>
      <c r="B361" s="19"/>
      <c r="C361" s="12"/>
      <c r="D361" s="12"/>
      <c r="E361" s="12"/>
      <c r="F361" s="42"/>
      <c r="G361" s="111"/>
      <c r="H361" s="42"/>
      <c r="I361" s="120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</row>
    <row r="362" spans="1:23" s="15" customFormat="1" ht="15" customHeight="1">
      <c r="A362" s="71"/>
      <c r="B362" s="19"/>
      <c r="C362" s="12"/>
      <c r="D362" s="12"/>
      <c r="E362" s="12"/>
      <c r="F362" s="42"/>
      <c r="G362" s="111"/>
      <c r="H362" s="42"/>
      <c r="I362" s="120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</row>
    <row r="363" spans="1:23" s="15" customFormat="1" ht="15" customHeight="1">
      <c r="A363" s="71"/>
      <c r="B363" s="19"/>
      <c r="C363" s="12"/>
      <c r="D363" s="12"/>
      <c r="E363" s="12"/>
      <c r="F363" s="42"/>
      <c r="G363" s="111"/>
      <c r="H363" s="42"/>
      <c r="I363" s="120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</row>
    <row r="364" spans="1:23" s="15" customFormat="1" ht="15" customHeight="1">
      <c r="A364" s="71"/>
      <c r="B364" s="19"/>
      <c r="C364" s="12"/>
      <c r="D364" s="12"/>
      <c r="E364" s="12"/>
      <c r="F364" s="42"/>
      <c r="G364" s="111"/>
      <c r="H364" s="42"/>
      <c r="I364" s="120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</row>
    <row r="365" spans="1:23" s="15" customFormat="1" ht="15" customHeight="1">
      <c r="A365" s="71"/>
      <c r="B365" s="19"/>
      <c r="C365" s="12"/>
      <c r="D365" s="12"/>
      <c r="E365" s="12"/>
      <c r="F365" s="42"/>
      <c r="G365" s="111"/>
      <c r="H365" s="42"/>
      <c r="I365" s="120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</row>
    <row r="366" spans="1:23" s="15" customFormat="1" ht="15" customHeight="1">
      <c r="A366" s="71"/>
      <c r="B366" s="19"/>
      <c r="C366" s="12"/>
      <c r="D366" s="12"/>
      <c r="E366" s="12"/>
      <c r="F366" s="42"/>
      <c r="G366" s="111"/>
      <c r="H366" s="42"/>
      <c r="I366" s="120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</row>
    <row r="367" spans="1:23" s="15" customFormat="1" ht="15" customHeight="1">
      <c r="A367" s="71"/>
      <c r="B367" s="19"/>
      <c r="C367" s="12"/>
      <c r="D367" s="12"/>
      <c r="E367" s="12"/>
      <c r="F367" s="42"/>
      <c r="G367" s="111"/>
      <c r="H367" s="42"/>
      <c r="I367" s="120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</row>
    <row r="368" spans="1:23" s="15" customFormat="1" ht="15" customHeight="1">
      <c r="A368" s="71"/>
      <c r="B368" s="19"/>
      <c r="C368" s="12"/>
      <c r="D368" s="12"/>
      <c r="E368" s="12"/>
      <c r="F368" s="42"/>
      <c r="G368" s="111"/>
      <c r="H368" s="42"/>
      <c r="I368" s="120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</row>
    <row r="369" spans="1:23" s="15" customFormat="1" ht="15" customHeight="1">
      <c r="A369" s="71"/>
      <c r="B369" s="19"/>
      <c r="C369" s="12"/>
      <c r="D369" s="12"/>
      <c r="E369" s="12"/>
      <c r="F369" s="42"/>
      <c r="G369" s="111"/>
      <c r="H369" s="42"/>
      <c r="I369" s="120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</row>
    <row r="370" spans="1:23" s="15" customFormat="1" ht="15" customHeight="1">
      <c r="A370" s="71"/>
      <c r="B370" s="19"/>
      <c r="C370" s="12"/>
      <c r="D370" s="12"/>
      <c r="E370" s="12"/>
      <c r="F370" s="42"/>
      <c r="G370" s="111"/>
      <c r="H370" s="42"/>
      <c r="I370" s="120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</row>
    <row r="371" spans="1:23" s="15" customFormat="1" ht="15" customHeight="1">
      <c r="A371" s="71"/>
      <c r="B371" s="19"/>
      <c r="C371" s="12"/>
      <c r="D371" s="12"/>
      <c r="E371" s="12"/>
      <c r="F371" s="42"/>
      <c r="G371" s="111"/>
      <c r="H371" s="42"/>
      <c r="I371" s="120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</row>
    <row r="372" spans="1:23" s="15" customFormat="1" ht="15" customHeight="1">
      <c r="A372" s="71"/>
      <c r="B372" s="19"/>
      <c r="C372" s="12"/>
      <c r="D372" s="12"/>
      <c r="E372" s="12"/>
      <c r="F372" s="42"/>
      <c r="G372" s="111"/>
      <c r="H372" s="42"/>
      <c r="I372" s="120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</row>
    <row r="373" spans="1:23" s="15" customFormat="1" ht="15" customHeight="1">
      <c r="A373" s="71"/>
      <c r="B373" s="19"/>
      <c r="C373" s="12"/>
      <c r="D373" s="12"/>
      <c r="E373" s="12"/>
      <c r="F373" s="42"/>
      <c r="G373" s="111"/>
      <c r="H373" s="42"/>
      <c r="I373" s="120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</row>
    <row r="374" spans="1:23" s="15" customFormat="1" ht="15" customHeight="1">
      <c r="A374" s="71"/>
      <c r="B374" s="19"/>
      <c r="C374" s="12"/>
      <c r="D374" s="12"/>
      <c r="E374" s="12"/>
      <c r="F374" s="42"/>
      <c r="G374" s="111"/>
      <c r="H374" s="42"/>
      <c r="I374" s="120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</row>
    <row r="375" spans="1:23" s="15" customFormat="1" ht="15" customHeight="1">
      <c r="A375" s="71"/>
      <c r="B375" s="19"/>
      <c r="C375" s="12"/>
      <c r="D375" s="12"/>
      <c r="E375" s="12"/>
      <c r="F375" s="42"/>
      <c r="G375" s="111"/>
      <c r="H375" s="42"/>
      <c r="I375" s="120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</row>
    <row r="376" spans="1:23" s="15" customFormat="1" ht="15" customHeight="1">
      <c r="A376" s="71"/>
      <c r="B376" s="19"/>
      <c r="C376" s="12"/>
      <c r="D376" s="12"/>
      <c r="E376" s="12"/>
      <c r="F376" s="42"/>
      <c r="G376" s="111"/>
      <c r="H376" s="42"/>
      <c r="I376" s="120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</row>
    <row r="377" spans="1:23" s="15" customFormat="1" ht="15" customHeight="1">
      <c r="A377" s="71"/>
      <c r="B377" s="19"/>
      <c r="C377" s="12"/>
      <c r="D377" s="12"/>
      <c r="E377" s="12"/>
      <c r="F377" s="42"/>
      <c r="G377" s="111"/>
      <c r="H377" s="42"/>
      <c r="I377" s="120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</row>
    <row r="378" spans="1:23" s="15" customFormat="1" ht="15" customHeight="1">
      <c r="A378" s="71"/>
      <c r="B378" s="19"/>
      <c r="C378" s="12"/>
      <c r="D378" s="12"/>
      <c r="E378" s="12"/>
      <c r="F378" s="42"/>
      <c r="G378" s="111"/>
      <c r="H378" s="42"/>
      <c r="I378" s="120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</row>
    <row r="379" spans="1:23" s="15" customFormat="1" ht="15" customHeight="1">
      <c r="A379" s="71"/>
      <c r="B379" s="19"/>
      <c r="C379" s="12"/>
      <c r="D379" s="12"/>
      <c r="E379" s="12"/>
      <c r="F379" s="42"/>
      <c r="G379" s="111"/>
      <c r="H379" s="42"/>
      <c r="I379" s="120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</row>
    <row r="380" spans="1:23" s="15" customFormat="1" ht="15" customHeight="1">
      <c r="A380" s="71"/>
      <c r="B380" s="19"/>
      <c r="C380" s="12"/>
      <c r="D380" s="12"/>
      <c r="E380" s="12"/>
      <c r="F380" s="42"/>
      <c r="G380" s="111"/>
      <c r="H380" s="42"/>
      <c r="I380" s="120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</row>
    <row r="381" spans="1:23" s="15" customFormat="1" ht="15" customHeight="1">
      <c r="A381" s="71"/>
      <c r="B381" s="19"/>
      <c r="C381" s="12"/>
      <c r="D381" s="12"/>
      <c r="E381" s="12"/>
      <c r="F381" s="42"/>
      <c r="G381" s="111"/>
      <c r="H381" s="42"/>
      <c r="I381" s="120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</row>
    <row r="382" spans="1:23" s="15" customFormat="1" ht="15" customHeight="1">
      <c r="A382" s="71"/>
      <c r="B382" s="19"/>
      <c r="C382" s="12"/>
      <c r="D382" s="12"/>
      <c r="E382" s="12"/>
      <c r="F382" s="42"/>
      <c r="G382" s="111"/>
      <c r="H382" s="42"/>
      <c r="I382" s="120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</row>
    <row r="383" spans="1:23" s="15" customFormat="1" ht="15" customHeight="1">
      <c r="A383" s="71"/>
      <c r="B383" s="19"/>
      <c r="C383" s="12"/>
      <c r="D383" s="12"/>
      <c r="E383" s="12"/>
      <c r="F383" s="42"/>
      <c r="G383" s="111"/>
      <c r="H383" s="42"/>
      <c r="I383" s="120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</row>
    <row r="384" spans="1:23" s="15" customFormat="1" ht="15" customHeight="1">
      <c r="A384" s="71"/>
      <c r="B384" s="19"/>
      <c r="C384" s="12"/>
      <c r="D384" s="12"/>
      <c r="E384" s="12"/>
      <c r="F384" s="42"/>
      <c r="G384" s="111"/>
      <c r="H384" s="42"/>
      <c r="I384" s="120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</row>
    <row r="385" spans="1:23" s="15" customFormat="1" ht="15" customHeight="1">
      <c r="A385" s="71"/>
      <c r="B385" s="19"/>
      <c r="C385" s="12"/>
      <c r="D385" s="12"/>
      <c r="E385" s="12"/>
      <c r="F385" s="42"/>
      <c r="G385" s="111"/>
      <c r="H385" s="42"/>
      <c r="I385" s="120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</row>
    <row r="386" spans="1:23" s="15" customFormat="1" ht="15" customHeight="1">
      <c r="A386" s="71"/>
      <c r="B386" s="19"/>
      <c r="C386" s="12"/>
      <c r="D386" s="12"/>
      <c r="E386" s="12"/>
      <c r="F386" s="42"/>
      <c r="G386" s="111"/>
      <c r="H386" s="42"/>
      <c r="I386" s="120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</row>
    <row r="387" spans="1:23" s="15" customFormat="1" ht="15" customHeight="1">
      <c r="A387" s="71"/>
      <c r="B387" s="19"/>
      <c r="C387" s="12"/>
      <c r="D387" s="12"/>
      <c r="E387" s="12"/>
      <c r="F387" s="42"/>
      <c r="G387" s="111"/>
      <c r="H387" s="42"/>
      <c r="I387" s="120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</row>
    <row r="388" spans="1:23" s="15" customFormat="1" ht="15" customHeight="1">
      <c r="A388" s="71"/>
      <c r="B388" s="19"/>
      <c r="C388" s="12"/>
      <c r="D388" s="12"/>
      <c r="E388" s="12"/>
      <c r="F388" s="42"/>
      <c r="G388" s="111"/>
      <c r="H388" s="42"/>
      <c r="I388" s="120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</row>
    <row r="389" spans="1:23" s="15" customFormat="1" ht="15" customHeight="1">
      <c r="A389" s="71"/>
      <c r="B389" s="19"/>
      <c r="C389" s="12"/>
      <c r="D389" s="12"/>
      <c r="E389" s="12"/>
      <c r="F389" s="42"/>
      <c r="G389" s="111"/>
      <c r="H389" s="42"/>
      <c r="I389" s="120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</row>
    <row r="390" spans="1:23" s="15" customFormat="1" ht="15" customHeight="1">
      <c r="A390" s="71"/>
      <c r="B390" s="19"/>
      <c r="C390" s="12"/>
      <c r="D390" s="12"/>
      <c r="E390" s="12"/>
      <c r="F390" s="42"/>
      <c r="G390" s="111"/>
      <c r="H390" s="42"/>
      <c r="I390" s="120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</row>
    <row r="391" spans="1:23" s="15" customFormat="1" ht="15" customHeight="1">
      <c r="A391" s="71"/>
      <c r="B391" s="19"/>
      <c r="C391" s="12"/>
      <c r="D391" s="12"/>
      <c r="E391" s="12"/>
      <c r="F391" s="42"/>
      <c r="G391" s="111"/>
      <c r="H391" s="42"/>
      <c r="I391" s="120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</row>
    <row r="392" spans="1:23" s="15" customFormat="1" ht="15" customHeight="1">
      <c r="A392" s="71"/>
      <c r="B392" s="19"/>
      <c r="C392" s="12"/>
      <c r="D392" s="12"/>
      <c r="E392" s="12"/>
      <c r="F392" s="42"/>
      <c r="G392" s="111"/>
      <c r="H392" s="42"/>
      <c r="I392" s="120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</row>
    <row r="393" spans="1:23" s="15" customFormat="1" ht="15" customHeight="1">
      <c r="A393" s="71"/>
      <c r="B393" s="19"/>
      <c r="C393" s="12"/>
      <c r="D393" s="12"/>
      <c r="E393" s="12"/>
      <c r="F393" s="42"/>
      <c r="G393" s="111"/>
      <c r="H393" s="42"/>
      <c r="I393" s="120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</row>
    <row r="394" spans="1:23" s="15" customFormat="1" ht="15" customHeight="1">
      <c r="A394" s="71"/>
      <c r="B394" s="19"/>
      <c r="C394" s="12"/>
      <c r="D394" s="12"/>
      <c r="E394" s="12"/>
      <c r="F394" s="42"/>
      <c r="G394" s="111"/>
      <c r="H394" s="42"/>
      <c r="I394" s="120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</row>
    <row r="395" spans="1:23" s="15" customFormat="1" ht="15" customHeight="1">
      <c r="A395" s="71"/>
      <c r="B395" s="19"/>
      <c r="C395" s="12"/>
      <c r="D395" s="12"/>
      <c r="E395" s="12"/>
      <c r="F395" s="42"/>
      <c r="G395" s="111"/>
      <c r="H395" s="42"/>
      <c r="I395" s="120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</row>
    <row r="396" spans="1:23" s="15" customFormat="1" ht="15" customHeight="1">
      <c r="A396" s="71"/>
      <c r="B396" s="19"/>
      <c r="C396" s="12"/>
      <c r="D396" s="12"/>
      <c r="E396" s="12"/>
      <c r="F396" s="42"/>
      <c r="G396" s="111"/>
      <c r="H396" s="42"/>
      <c r="I396" s="120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</row>
    <row r="397" spans="1:23" s="15" customFormat="1" ht="15" customHeight="1">
      <c r="A397" s="71"/>
      <c r="B397" s="19"/>
      <c r="C397" s="12"/>
      <c r="D397" s="12"/>
      <c r="E397" s="12"/>
      <c r="F397" s="42"/>
      <c r="G397" s="111"/>
      <c r="H397" s="42"/>
      <c r="I397" s="120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</row>
    <row r="398" spans="1:23" s="15" customFormat="1" ht="15" customHeight="1">
      <c r="A398" s="71"/>
      <c r="B398" s="19"/>
      <c r="C398" s="12"/>
      <c r="D398" s="12"/>
      <c r="E398" s="12"/>
      <c r="F398" s="42"/>
      <c r="G398" s="111"/>
      <c r="H398" s="42"/>
      <c r="I398" s="120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</row>
    <row r="399" spans="1:23" s="15" customFormat="1" ht="15" customHeight="1">
      <c r="A399" s="71"/>
      <c r="B399" s="19"/>
      <c r="C399" s="12"/>
      <c r="D399" s="12"/>
      <c r="E399" s="12"/>
      <c r="F399" s="42"/>
      <c r="G399" s="111"/>
      <c r="H399" s="42"/>
      <c r="I399" s="120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</row>
    <row r="400" spans="1:23" s="15" customFormat="1" ht="15" customHeight="1">
      <c r="A400" s="71"/>
      <c r="B400" s="19"/>
      <c r="C400" s="12"/>
      <c r="D400" s="12"/>
      <c r="E400" s="12"/>
      <c r="F400" s="42"/>
      <c r="G400" s="111"/>
      <c r="H400" s="42"/>
      <c r="I400" s="120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</row>
    <row r="401" spans="1:23" s="15" customFormat="1" ht="15" customHeight="1">
      <c r="A401" s="71"/>
      <c r="B401" s="19"/>
      <c r="C401" s="12"/>
      <c r="D401" s="12"/>
      <c r="E401" s="12"/>
      <c r="F401" s="42"/>
      <c r="G401" s="111"/>
      <c r="H401" s="42"/>
      <c r="I401" s="120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</row>
    <row r="402" spans="1:23" s="15" customFormat="1" ht="15" customHeight="1">
      <c r="A402" s="71"/>
      <c r="B402" s="19"/>
      <c r="C402" s="12"/>
      <c r="D402" s="12"/>
      <c r="E402" s="12"/>
      <c r="F402" s="42"/>
      <c r="G402" s="111"/>
      <c r="H402" s="42"/>
      <c r="I402" s="120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</row>
    <row r="403" spans="1:23" s="15" customFormat="1" ht="15" customHeight="1">
      <c r="A403" s="71"/>
      <c r="B403" s="19"/>
      <c r="C403" s="12"/>
      <c r="D403" s="12"/>
      <c r="E403" s="12"/>
      <c r="F403" s="42"/>
      <c r="G403" s="111"/>
      <c r="H403" s="42"/>
      <c r="I403" s="120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</row>
    <row r="404" spans="1:23" s="15" customFormat="1" ht="15" customHeight="1">
      <c r="A404" s="71"/>
      <c r="B404" s="19"/>
      <c r="C404" s="12"/>
      <c r="D404" s="12"/>
      <c r="E404" s="12"/>
      <c r="F404" s="42"/>
      <c r="G404" s="111"/>
      <c r="H404" s="42"/>
      <c r="I404" s="120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</row>
    <row r="405" spans="1:23" s="15" customFormat="1" ht="15" customHeight="1">
      <c r="A405" s="71"/>
      <c r="B405" s="19"/>
      <c r="C405" s="12"/>
      <c r="D405" s="12"/>
      <c r="E405" s="12"/>
      <c r="F405" s="42"/>
      <c r="G405" s="111"/>
      <c r="H405" s="42"/>
      <c r="I405" s="120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</row>
    <row r="406" spans="1:23" s="15" customFormat="1" ht="15" customHeight="1">
      <c r="A406" s="71"/>
      <c r="B406" s="19"/>
      <c r="C406" s="12"/>
      <c r="D406" s="12"/>
      <c r="E406" s="12"/>
      <c r="F406" s="42"/>
      <c r="G406" s="111"/>
      <c r="H406" s="42"/>
      <c r="I406" s="120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</row>
    <row r="407" spans="1:23" s="15" customFormat="1" ht="15" customHeight="1">
      <c r="A407" s="71"/>
      <c r="B407" s="19"/>
      <c r="C407" s="12"/>
      <c r="D407" s="12"/>
      <c r="E407" s="12"/>
      <c r="F407" s="42"/>
      <c r="G407" s="111"/>
      <c r="H407" s="42"/>
      <c r="I407" s="120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</row>
    <row r="408" spans="1:23" s="15" customFormat="1" ht="15" customHeight="1">
      <c r="A408" s="71"/>
      <c r="B408" s="19"/>
      <c r="C408" s="12"/>
      <c r="D408" s="12"/>
      <c r="E408" s="12"/>
      <c r="F408" s="42"/>
      <c r="G408" s="111"/>
      <c r="H408" s="42"/>
      <c r="I408" s="120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</row>
    <row r="409" spans="1:23" s="15" customFormat="1" ht="15" customHeight="1">
      <c r="A409" s="71"/>
      <c r="B409" s="19"/>
      <c r="C409" s="12"/>
      <c r="D409" s="12"/>
      <c r="E409" s="12"/>
      <c r="F409" s="42"/>
      <c r="G409" s="111"/>
      <c r="H409" s="42"/>
      <c r="I409" s="120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</row>
    <row r="410" spans="1:23" s="15" customFormat="1" ht="15" customHeight="1">
      <c r="A410" s="71"/>
      <c r="B410" s="19"/>
      <c r="C410" s="12"/>
      <c r="D410" s="12"/>
      <c r="E410" s="12"/>
      <c r="F410" s="42"/>
      <c r="G410" s="111"/>
      <c r="H410" s="42"/>
      <c r="I410" s="120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</row>
    <row r="411" spans="1:23" s="15" customFormat="1" ht="15" customHeight="1">
      <c r="A411" s="71"/>
      <c r="B411" s="19"/>
      <c r="C411" s="12"/>
      <c r="D411" s="12"/>
      <c r="E411" s="12"/>
      <c r="F411" s="42"/>
      <c r="G411" s="111"/>
      <c r="H411" s="42"/>
      <c r="I411" s="120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</row>
    <row r="412" spans="1:23" s="15" customFormat="1" ht="15" customHeight="1">
      <c r="A412" s="71"/>
      <c r="B412" s="19"/>
      <c r="C412" s="12"/>
      <c r="D412" s="12"/>
      <c r="E412" s="12"/>
      <c r="F412" s="42"/>
      <c r="G412" s="111"/>
      <c r="H412" s="42"/>
      <c r="I412" s="120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</row>
    <row r="413" spans="1:23" s="15" customFormat="1" ht="15" customHeight="1">
      <c r="A413" s="71"/>
      <c r="B413" s="19"/>
      <c r="C413" s="12"/>
      <c r="D413" s="12"/>
      <c r="E413" s="12"/>
      <c r="F413" s="42"/>
      <c r="G413" s="111"/>
      <c r="H413" s="42"/>
      <c r="I413" s="120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</row>
    <row r="414" spans="1:23" s="15" customFormat="1" ht="15" customHeight="1">
      <c r="A414" s="71"/>
      <c r="B414" s="19"/>
      <c r="C414" s="12"/>
      <c r="D414" s="12"/>
      <c r="E414" s="12"/>
      <c r="F414" s="42"/>
      <c r="G414" s="111"/>
      <c r="H414" s="42"/>
      <c r="I414" s="120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</row>
    <row r="415" spans="1:23" s="15" customFormat="1" ht="15" customHeight="1">
      <c r="A415" s="71"/>
      <c r="B415" s="19"/>
      <c r="C415" s="12"/>
      <c r="D415" s="12"/>
      <c r="E415" s="12"/>
      <c r="F415" s="42"/>
      <c r="G415" s="111"/>
      <c r="H415" s="42"/>
      <c r="I415" s="120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</row>
    <row r="416" spans="1:23" s="15" customFormat="1" ht="15" customHeight="1">
      <c r="A416" s="71"/>
      <c r="B416" s="19"/>
      <c r="C416" s="12"/>
      <c r="D416" s="12"/>
      <c r="E416" s="12"/>
      <c r="F416" s="42"/>
      <c r="G416" s="111"/>
      <c r="H416" s="42"/>
      <c r="I416" s="120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</row>
    <row r="417" spans="1:23" s="15" customFormat="1" ht="15" customHeight="1">
      <c r="A417" s="71"/>
      <c r="B417" s="19"/>
      <c r="C417" s="12"/>
      <c r="D417" s="12"/>
      <c r="E417" s="12"/>
      <c r="F417" s="42"/>
      <c r="G417" s="111"/>
      <c r="H417" s="42"/>
      <c r="I417" s="120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</row>
    <row r="418" spans="1:23" s="15" customFormat="1" ht="15" customHeight="1">
      <c r="A418" s="71"/>
      <c r="B418" s="19"/>
      <c r="C418" s="12"/>
      <c r="D418" s="12"/>
      <c r="E418" s="12"/>
      <c r="F418" s="42"/>
      <c r="G418" s="111"/>
      <c r="H418" s="42"/>
      <c r="I418" s="120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</row>
    <row r="419" spans="1:23" s="15" customFormat="1" ht="15" customHeight="1">
      <c r="A419" s="71"/>
      <c r="B419" s="19"/>
      <c r="C419" s="12"/>
      <c r="D419" s="12"/>
      <c r="E419" s="12"/>
      <c r="F419" s="42"/>
      <c r="G419" s="111"/>
      <c r="H419" s="42"/>
      <c r="I419" s="120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</row>
    <row r="420" spans="1:23" s="15" customFormat="1" ht="15" customHeight="1">
      <c r="A420" s="71"/>
      <c r="B420" s="19"/>
      <c r="C420" s="12"/>
      <c r="D420" s="12"/>
      <c r="E420" s="12"/>
      <c r="F420" s="42"/>
      <c r="G420" s="111"/>
      <c r="H420" s="42"/>
      <c r="I420" s="120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</row>
    <row r="421" spans="1:23" s="15" customFormat="1" ht="15" customHeight="1">
      <c r="A421" s="71"/>
      <c r="B421" s="19"/>
      <c r="C421" s="12"/>
      <c r="D421" s="12"/>
      <c r="E421" s="12"/>
      <c r="F421" s="42"/>
      <c r="G421" s="111"/>
      <c r="H421" s="42"/>
      <c r="I421" s="120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</row>
    <row r="422" spans="1:23" s="15" customFormat="1" ht="15" customHeight="1">
      <c r="A422" s="71"/>
      <c r="B422" s="19"/>
      <c r="C422" s="12"/>
      <c r="D422" s="12"/>
      <c r="E422" s="12"/>
      <c r="F422" s="42"/>
      <c r="G422" s="111"/>
      <c r="H422" s="42"/>
      <c r="I422" s="120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</row>
    <row r="423" spans="1:23" s="15" customFormat="1" ht="15" customHeight="1">
      <c r="A423" s="71"/>
      <c r="B423" s="19"/>
      <c r="C423" s="12"/>
      <c r="D423" s="12"/>
      <c r="E423" s="12"/>
      <c r="F423" s="42"/>
      <c r="G423" s="111"/>
      <c r="H423" s="42"/>
      <c r="I423" s="120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</row>
    <row r="424" spans="1:23" s="15" customFormat="1" ht="15" customHeight="1">
      <c r="A424" s="71"/>
      <c r="B424" s="19"/>
      <c r="C424" s="12"/>
      <c r="D424" s="12"/>
      <c r="E424" s="12"/>
      <c r="F424" s="42"/>
      <c r="G424" s="111"/>
      <c r="H424" s="42"/>
      <c r="I424" s="120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</row>
    <row r="425" spans="1:23" s="15" customFormat="1" ht="15" customHeight="1">
      <c r="A425" s="71"/>
      <c r="B425" s="19"/>
      <c r="C425" s="12"/>
      <c r="D425" s="12"/>
      <c r="E425" s="12"/>
      <c r="F425" s="42"/>
      <c r="G425" s="111"/>
      <c r="H425" s="42"/>
      <c r="I425" s="120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</row>
    <row r="426" spans="1:23" s="15" customFormat="1" ht="15" customHeight="1">
      <c r="A426" s="71"/>
      <c r="B426" s="19"/>
      <c r="C426" s="12"/>
      <c r="D426" s="12"/>
      <c r="E426" s="12"/>
      <c r="F426" s="42"/>
      <c r="G426" s="111"/>
      <c r="H426" s="42"/>
      <c r="I426" s="120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</row>
    <row r="427" spans="1:23" s="15" customFormat="1" ht="15" customHeight="1">
      <c r="A427" s="71"/>
      <c r="B427" s="19"/>
      <c r="C427" s="12"/>
      <c r="D427" s="12"/>
      <c r="E427" s="12"/>
      <c r="F427" s="42"/>
      <c r="G427" s="111"/>
      <c r="H427" s="42"/>
      <c r="I427" s="120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</row>
    <row r="428" spans="1:23" s="15" customFormat="1" ht="15" customHeight="1">
      <c r="A428" s="71"/>
      <c r="B428" s="19"/>
      <c r="C428" s="12"/>
      <c r="D428" s="12"/>
      <c r="E428" s="12"/>
      <c r="F428" s="42"/>
      <c r="G428" s="111"/>
      <c r="H428" s="42"/>
      <c r="I428" s="120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</row>
    <row r="429" spans="1:23" s="15" customFormat="1" ht="15" customHeight="1">
      <c r="A429" s="71"/>
      <c r="B429" s="19"/>
      <c r="C429" s="12"/>
      <c r="D429" s="12"/>
      <c r="E429" s="12"/>
      <c r="F429" s="42"/>
      <c r="G429" s="111"/>
      <c r="H429" s="42"/>
      <c r="I429" s="120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</row>
    <row r="430" spans="1:23" s="15" customFormat="1" ht="15" customHeight="1">
      <c r="A430" s="71"/>
      <c r="B430" s="19"/>
      <c r="C430" s="12"/>
      <c r="D430" s="12"/>
      <c r="E430" s="12"/>
      <c r="F430" s="42"/>
      <c r="G430" s="111"/>
      <c r="H430" s="42"/>
      <c r="I430" s="120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</row>
    <row r="431" spans="1:23" s="15" customFormat="1" ht="15" customHeight="1">
      <c r="A431" s="71"/>
      <c r="B431" s="19"/>
      <c r="C431" s="12"/>
      <c r="D431" s="12"/>
      <c r="E431" s="12"/>
      <c r="F431" s="42"/>
      <c r="G431" s="111"/>
      <c r="H431" s="42"/>
      <c r="I431" s="120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</row>
    <row r="432" spans="1:23" s="15" customFormat="1" ht="15" customHeight="1">
      <c r="A432" s="71"/>
      <c r="B432" s="19"/>
      <c r="C432" s="12"/>
      <c r="D432" s="12"/>
      <c r="E432" s="12"/>
      <c r="F432" s="42"/>
      <c r="G432" s="111"/>
      <c r="H432" s="42"/>
      <c r="I432" s="120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</row>
    <row r="433" spans="1:23" s="15" customFormat="1" ht="15" customHeight="1">
      <c r="A433" s="71"/>
      <c r="B433" s="19"/>
      <c r="C433" s="12"/>
      <c r="D433" s="12"/>
      <c r="E433" s="12"/>
      <c r="F433" s="42"/>
      <c r="G433" s="111"/>
      <c r="H433" s="42"/>
      <c r="I433" s="120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</row>
    <row r="434" spans="1:23" s="15" customFormat="1" ht="15" customHeight="1">
      <c r="A434" s="71"/>
      <c r="B434" s="19"/>
      <c r="C434" s="12"/>
      <c r="D434" s="12"/>
      <c r="E434" s="12"/>
      <c r="F434" s="42"/>
      <c r="G434" s="111"/>
      <c r="H434" s="42"/>
      <c r="I434" s="120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</row>
    <row r="435" spans="1:23" s="15" customFormat="1" ht="15" customHeight="1">
      <c r="A435" s="71"/>
      <c r="B435" s="19"/>
      <c r="C435" s="12"/>
      <c r="D435" s="12"/>
      <c r="E435" s="12"/>
      <c r="F435" s="42"/>
      <c r="G435" s="111"/>
      <c r="H435" s="42"/>
      <c r="I435" s="120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</row>
    <row r="436" spans="1:23" s="15" customFormat="1" ht="15" customHeight="1">
      <c r="A436" s="71"/>
      <c r="B436" s="19"/>
      <c r="C436" s="12"/>
      <c r="D436" s="12"/>
      <c r="E436" s="12"/>
      <c r="F436" s="42"/>
      <c r="G436" s="111"/>
      <c r="H436" s="42"/>
      <c r="I436" s="120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</row>
    <row r="437" spans="1:23" s="15" customFormat="1" ht="15" customHeight="1">
      <c r="A437" s="71"/>
      <c r="B437" s="19"/>
      <c r="C437" s="12"/>
      <c r="D437" s="12"/>
      <c r="E437" s="12"/>
      <c r="F437" s="42"/>
      <c r="G437" s="111"/>
      <c r="H437" s="42"/>
      <c r="I437" s="120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</row>
    <row r="438" spans="1:23" s="15" customFormat="1" ht="15" customHeight="1">
      <c r="A438" s="71"/>
      <c r="B438" s="19"/>
      <c r="C438" s="12"/>
      <c r="D438" s="12"/>
      <c r="E438" s="12"/>
      <c r="F438" s="42"/>
      <c r="G438" s="111"/>
      <c r="H438" s="42"/>
      <c r="I438" s="120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</row>
    <row r="439" spans="1:23" s="15" customFormat="1" ht="15" customHeight="1">
      <c r="A439" s="71"/>
      <c r="B439" s="19"/>
      <c r="C439" s="12"/>
      <c r="D439" s="12"/>
      <c r="E439" s="12"/>
      <c r="F439" s="42"/>
      <c r="G439" s="111"/>
      <c r="H439" s="42"/>
      <c r="I439" s="120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</row>
    <row r="440" spans="1:23" s="15" customFormat="1" ht="15" customHeight="1">
      <c r="A440" s="71"/>
      <c r="B440" s="19"/>
      <c r="C440" s="12"/>
      <c r="D440" s="12"/>
      <c r="E440" s="12"/>
      <c r="F440" s="42"/>
      <c r="G440" s="111"/>
      <c r="H440" s="42"/>
      <c r="I440" s="120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</row>
    <row r="441" spans="1:23" s="15" customFormat="1" ht="15" customHeight="1">
      <c r="A441" s="71"/>
      <c r="B441" s="19"/>
      <c r="C441" s="12"/>
      <c r="D441" s="12"/>
      <c r="E441" s="12"/>
      <c r="F441" s="42"/>
      <c r="G441" s="111"/>
      <c r="H441" s="42"/>
      <c r="I441" s="120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</row>
    <row r="442" spans="1:23" s="15" customFormat="1" ht="15" customHeight="1">
      <c r="A442" s="71"/>
      <c r="B442" s="19"/>
      <c r="C442" s="12"/>
      <c r="D442" s="12"/>
      <c r="E442" s="12"/>
      <c r="F442" s="42"/>
      <c r="G442" s="111"/>
      <c r="H442" s="42"/>
      <c r="I442" s="120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</row>
    <row r="443" spans="1:23" s="15" customFormat="1" ht="15" customHeight="1">
      <c r="A443" s="71"/>
      <c r="B443" s="19"/>
      <c r="C443" s="12"/>
      <c r="D443" s="12"/>
      <c r="E443" s="12"/>
      <c r="F443" s="42"/>
      <c r="G443" s="111"/>
      <c r="H443" s="42"/>
      <c r="I443" s="120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</row>
    <row r="444" spans="1:23" s="15" customFormat="1" ht="15" customHeight="1">
      <c r="A444" s="71"/>
      <c r="B444" s="19"/>
      <c r="C444" s="12"/>
      <c r="D444" s="12"/>
      <c r="E444" s="12"/>
      <c r="F444" s="42"/>
      <c r="G444" s="111"/>
      <c r="H444" s="42"/>
      <c r="I444" s="120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</row>
    <row r="445" spans="1:23" s="15" customFormat="1" ht="15" customHeight="1">
      <c r="A445" s="71"/>
      <c r="B445" s="19"/>
      <c r="C445" s="12"/>
      <c r="D445" s="12"/>
      <c r="E445" s="12"/>
      <c r="F445" s="42"/>
      <c r="G445" s="111"/>
      <c r="H445" s="42"/>
      <c r="I445" s="120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</row>
    <row r="446" spans="1:23" s="15" customFormat="1" ht="15" customHeight="1">
      <c r="A446" s="71"/>
      <c r="B446" s="19"/>
      <c r="C446" s="12"/>
      <c r="D446" s="12"/>
      <c r="E446" s="12"/>
      <c r="F446" s="42"/>
      <c r="G446" s="111"/>
      <c r="H446" s="42"/>
      <c r="I446" s="120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</row>
    <row r="447" spans="1:23" s="15" customFormat="1" ht="15" customHeight="1">
      <c r="A447" s="71"/>
      <c r="B447" s="19"/>
      <c r="C447" s="12"/>
      <c r="D447" s="12"/>
      <c r="E447" s="12"/>
      <c r="F447" s="42"/>
      <c r="G447" s="111"/>
      <c r="H447" s="42"/>
      <c r="I447" s="120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</row>
    <row r="448" spans="1:23" s="15" customFormat="1" ht="15" customHeight="1">
      <c r="A448" s="71"/>
      <c r="B448" s="19"/>
      <c r="C448" s="12"/>
      <c r="D448" s="12"/>
      <c r="E448" s="12"/>
      <c r="F448" s="42"/>
      <c r="G448" s="111"/>
      <c r="H448" s="42"/>
      <c r="I448" s="120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</row>
    <row r="449" spans="1:23" s="15" customFormat="1" ht="15" customHeight="1">
      <c r="A449" s="71"/>
      <c r="B449" s="19"/>
      <c r="C449" s="12"/>
      <c r="D449" s="12"/>
      <c r="E449" s="12"/>
      <c r="F449" s="42"/>
      <c r="G449" s="111"/>
      <c r="H449" s="42"/>
      <c r="I449" s="120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1:23" s="15" customFormat="1" ht="15" customHeight="1">
      <c r="A450" s="71"/>
      <c r="B450" s="19"/>
      <c r="C450" s="12"/>
      <c r="D450" s="12"/>
      <c r="E450" s="12"/>
      <c r="F450" s="42"/>
      <c r="G450" s="111"/>
      <c r="H450" s="42"/>
      <c r="I450" s="120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</row>
    <row r="451" spans="1:23" s="15" customFormat="1" ht="15" customHeight="1">
      <c r="A451" s="71"/>
      <c r="B451" s="19"/>
      <c r="C451" s="12"/>
      <c r="D451" s="12"/>
      <c r="E451" s="12"/>
      <c r="F451" s="42"/>
      <c r="G451" s="111"/>
      <c r="H451" s="42"/>
      <c r="I451" s="120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</row>
    <row r="452" spans="1:23" s="15" customFormat="1" ht="15" customHeight="1">
      <c r="A452" s="71"/>
      <c r="B452" s="19"/>
      <c r="C452" s="12"/>
      <c r="D452" s="12"/>
      <c r="E452" s="12"/>
      <c r="F452" s="42"/>
      <c r="G452" s="111"/>
      <c r="H452" s="42"/>
      <c r="I452" s="120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</row>
    <row r="453" spans="1:23" s="15" customFormat="1" ht="15" customHeight="1">
      <c r="A453" s="71"/>
      <c r="B453" s="19"/>
      <c r="C453" s="12"/>
      <c r="D453" s="12"/>
      <c r="E453" s="12"/>
      <c r="F453" s="42"/>
      <c r="G453" s="111"/>
      <c r="H453" s="42"/>
      <c r="I453" s="120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</row>
    <row r="454" spans="1:23" s="15" customFormat="1" ht="15" customHeight="1">
      <c r="A454" s="71"/>
      <c r="B454" s="19"/>
      <c r="C454" s="12"/>
      <c r="D454" s="12"/>
      <c r="E454" s="12"/>
      <c r="F454" s="42"/>
      <c r="G454" s="111"/>
      <c r="H454" s="42"/>
      <c r="I454" s="120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</row>
    <row r="455" spans="1:23" s="15" customFormat="1" ht="15" customHeight="1">
      <c r="A455" s="71"/>
      <c r="B455" s="19"/>
      <c r="C455" s="12"/>
      <c r="D455" s="12"/>
      <c r="E455" s="12"/>
      <c r="F455" s="42"/>
      <c r="G455" s="111"/>
      <c r="H455" s="42"/>
      <c r="I455" s="120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</row>
    <row r="456" spans="1:23" s="15" customFormat="1" ht="15" customHeight="1">
      <c r="A456" s="71"/>
      <c r="B456" s="19"/>
      <c r="C456" s="12"/>
      <c r="D456" s="12"/>
      <c r="E456" s="12"/>
      <c r="F456" s="42"/>
      <c r="G456" s="111"/>
      <c r="H456" s="42"/>
      <c r="I456" s="120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</row>
    <row r="457" spans="1:23" s="15" customFormat="1" ht="15" customHeight="1">
      <c r="A457" s="71"/>
      <c r="B457" s="19"/>
      <c r="C457" s="12"/>
      <c r="D457" s="12"/>
      <c r="E457" s="12"/>
      <c r="F457" s="42"/>
      <c r="G457" s="111"/>
      <c r="H457" s="42"/>
      <c r="I457" s="120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</row>
    <row r="458" spans="1:23" s="15" customFormat="1" ht="15" customHeight="1">
      <c r="A458" s="71"/>
      <c r="B458" s="19"/>
      <c r="C458" s="12"/>
      <c r="D458" s="12"/>
      <c r="E458" s="12"/>
      <c r="F458" s="42"/>
      <c r="G458" s="111"/>
      <c r="H458" s="42"/>
      <c r="I458" s="120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</row>
    <row r="459" spans="1:23" s="15" customFormat="1" ht="15" customHeight="1">
      <c r="A459" s="71"/>
      <c r="B459" s="19"/>
      <c r="C459" s="12"/>
      <c r="D459" s="12"/>
      <c r="E459" s="12"/>
      <c r="F459" s="42"/>
      <c r="G459" s="111"/>
      <c r="H459" s="42"/>
      <c r="I459" s="120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</row>
    <row r="460" spans="1:23" s="15" customFormat="1" ht="15" customHeight="1">
      <c r="A460" s="71"/>
      <c r="B460" s="19"/>
      <c r="C460" s="12"/>
      <c r="D460" s="12"/>
      <c r="E460" s="12"/>
      <c r="F460" s="42"/>
      <c r="G460" s="111"/>
      <c r="H460" s="42"/>
      <c r="I460" s="120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</row>
    <row r="461" spans="1:23" s="15" customFormat="1" ht="15" customHeight="1">
      <c r="A461" s="71"/>
      <c r="B461" s="19"/>
      <c r="C461" s="12"/>
      <c r="D461" s="12"/>
      <c r="E461" s="12"/>
      <c r="F461" s="42"/>
      <c r="G461" s="111"/>
      <c r="H461" s="42"/>
      <c r="I461" s="120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</row>
    <row r="462" spans="1:23" s="15" customFormat="1" ht="15" customHeight="1">
      <c r="A462" s="71"/>
      <c r="B462" s="19"/>
      <c r="C462" s="12"/>
      <c r="D462" s="12"/>
      <c r="E462" s="12"/>
      <c r="F462" s="42"/>
      <c r="G462" s="111"/>
      <c r="H462" s="42"/>
      <c r="I462" s="120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</row>
    <row r="463" spans="1:23" s="15" customFormat="1" ht="15" customHeight="1">
      <c r="A463" s="71"/>
      <c r="B463" s="19"/>
      <c r="C463" s="12"/>
      <c r="D463" s="12"/>
      <c r="E463" s="12"/>
      <c r="F463" s="42"/>
      <c r="G463" s="111"/>
      <c r="H463" s="42"/>
      <c r="I463" s="120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</row>
    <row r="464" spans="1:23" s="15" customFormat="1" ht="15" customHeight="1">
      <c r="A464" s="71"/>
      <c r="B464" s="19"/>
      <c r="C464" s="12"/>
      <c r="D464" s="12"/>
      <c r="E464" s="12"/>
      <c r="F464" s="42"/>
      <c r="G464" s="111"/>
      <c r="H464" s="42"/>
      <c r="I464" s="120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</row>
    <row r="465" spans="1:23" s="15" customFormat="1" ht="15" customHeight="1">
      <c r="A465" s="71"/>
      <c r="B465" s="19"/>
      <c r="C465" s="12"/>
      <c r="D465" s="12"/>
      <c r="E465" s="12"/>
      <c r="F465" s="42"/>
      <c r="G465" s="111"/>
      <c r="H465" s="42"/>
      <c r="I465" s="120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</row>
    <row r="466" spans="1:23" s="15" customFormat="1" ht="15" customHeight="1">
      <c r="A466" s="71"/>
      <c r="B466" s="19"/>
      <c r="C466" s="12"/>
      <c r="D466" s="12"/>
      <c r="E466" s="12"/>
      <c r="F466" s="42"/>
      <c r="G466" s="111"/>
      <c r="H466" s="42"/>
      <c r="I466" s="120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</row>
    <row r="467" spans="1:23" s="15" customFormat="1" ht="15" customHeight="1">
      <c r="A467" s="71"/>
      <c r="B467" s="19"/>
      <c r="C467" s="12"/>
      <c r="D467" s="12"/>
      <c r="E467" s="12"/>
      <c r="F467" s="42"/>
      <c r="G467" s="111"/>
      <c r="H467" s="42"/>
      <c r="I467" s="120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</row>
    <row r="468" spans="1:23" s="15" customFormat="1" ht="15" customHeight="1">
      <c r="A468" s="71"/>
      <c r="B468" s="19"/>
      <c r="C468" s="12"/>
      <c r="D468" s="12"/>
      <c r="E468" s="12"/>
      <c r="F468" s="42"/>
      <c r="G468" s="111"/>
      <c r="H468" s="42"/>
      <c r="I468" s="120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</row>
    <row r="469" spans="1:23" s="15" customFormat="1" ht="15" customHeight="1">
      <c r="A469" s="71"/>
      <c r="B469" s="19"/>
      <c r="C469" s="12"/>
      <c r="D469" s="12"/>
      <c r="E469" s="12"/>
      <c r="F469" s="42"/>
      <c r="G469" s="111"/>
      <c r="H469" s="42"/>
      <c r="I469" s="120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</row>
    <row r="470" spans="1:23" s="15" customFormat="1" ht="15" customHeight="1">
      <c r="A470" s="71"/>
      <c r="B470" s="19"/>
      <c r="C470" s="12"/>
      <c r="D470" s="12"/>
      <c r="E470" s="12"/>
      <c r="F470" s="42"/>
      <c r="G470" s="111"/>
      <c r="H470" s="42"/>
      <c r="I470" s="120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</row>
    <row r="471" spans="1:23" s="15" customFormat="1" ht="15" customHeight="1">
      <c r="A471" s="71"/>
      <c r="B471" s="19"/>
      <c r="C471" s="12"/>
      <c r="D471" s="12"/>
      <c r="E471" s="12"/>
      <c r="F471" s="42"/>
      <c r="G471" s="111"/>
      <c r="H471" s="42"/>
      <c r="I471" s="120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</row>
    <row r="472" spans="1:23" s="15" customFormat="1" ht="15" customHeight="1">
      <c r="A472" s="71"/>
      <c r="B472" s="19"/>
      <c r="C472" s="12"/>
      <c r="D472" s="12"/>
      <c r="E472" s="12"/>
      <c r="F472" s="42"/>
      <c r="G472" s="111"/>
      <c r="H472" s="42"/>
      <c r="I472" s="120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</row>
    <row r="473" spans="1:23" s="15" customFormat="1" ht="15" customHeight="1">
      <c r="A473" s="71"/>
      <c r="B473" s="19"/>
      <c r="C473" s="12"/>
      <c r="D473" s="12"/>
      <c r="E473" s="12"/>
      <c r="F473" s="42"/>
      <c r="G473" s="111"/>
      <c r="H473" s="42"/>
      <c r="I473" s="120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</row>
    <row r="474" spans="1:23" s="15" customFormat="1" ht="15" customHeight="1">
      <c r="A474" s="71"/>
      <c r="B474" s="19"/>
      <c r="C474" s="12"/>
      <c r="D474" s="12"/>
      <c r="E474" s="12"/>
      <c r="F474" s="42"/>
      <c r="G474" s="111"/>
      <c r="H474" s="42"/>
      <c r="I474" s="120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</row>
    <row r="475" spans="1:23" s="15" customFormat="1" ht="15" customHeight="1">
      <c r="A475" s="71"/>
      <c r="B475" s="19"/>
      <c r="C475" s="12"/>
      <c r="D475" s="12"/>
      <c r="E475" s="12"/>
      <c r="F475" s="42"/>
      <c r="G475" s="111"/>
      <c r="H475" s="42"/>
      <c r="I475" s="120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</row>
    <row r="476" spans="1:23" s="15" customFormat="1" ht="15" customHeight="1">
      <c r="A476" s="71"/>
      <c r="B476" s="19"/>
      <c r="C476" s="12"/>
      <c r="D476" s="12"/>
      <c r="E476" s="12"/>
      <c r="F476" s="42"/>
      <c r="G476" s="111"/>
      <c r="H476" s="42"/>
      <c r="I476" s="120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</row>
    <row r="477" spans="1:23" s="15" customFormat="1" ht="15" customHeight="1">
      <c r="A477" s="71"/>
      <c r="B477" s="19"/>
      <c r="C477" s="12"/>
      <c r="D477" s="12"/>
      <c r="E477" s="12"/>
      <c r="F477" s="42"/>
      <c r="G477" s="111"/>
      <c r="H477" s="42"/>
      <c r="I477" s="120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</row>
    <row r="478" spans="1:23" s="15" customFormat="1" ht="15" customHeight="1">
      <c r="A478" s="71"/>
      <c r="B478" s="19"/>
      <c r="C478" s="12"/>
      <c r="D478" s="12"/>
      <c r="E478" s="12"/>
      <c r="F478" s="42"/>
      <c r="G478" s="111"/>
      <c r="H478" s="42"/>
      <c r="I478" s="120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</row>
    <row r="479" spans="1:23" s="15" customFormat="1" ht="15" customHeight="1">
      <c r="A479" s="71"/>
      <c r="B479" s="19"/>
      <c r="C479" s="12"/>
      <c r="D479" s="12"/>
      <c r="E479" s="12"/>
      <c r="F479" s="42"/>
      <c r="G479" s="111"/>
      <c r="H479" s="42"/>
      <c r="I479" s="120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</row>
    <row r="480" spans="1:23" s="15" customFormat="1" ht="15" customHeight="1">
      <c r="A480" s="71"/>
      <c r="B480" s="19"/>
      <c r="C480" s="12"/>
      <c r="D480" s="12"/>
      <c r="E480" s="12"/>
      <c r="F480" s="42"/>
      <c r="G480" s="111"/>
      <c r="H480" s="42"/>
      <c r="I480" s="120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</row>
    <row r="481" spans="1:23" s="15" customFormat="1" ht="15" customHeight="1">
      <c r="A481" s="71"/>
      <c r="B481" s="19"/>
      <c r="C481" s="12"/>
      <c r="D481" s="12"/>
      <c r="E481" s="12"/>
      <c r="F481" s="42"/>
      <c r="G481" s="111"/>
      <c r="H481" s="42"/>
      <c r="I481" s="120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</row>
    <row r="482" spans="1:23" s="15" customFormat="1" ht="15" customHeight="1">
      <c r="A482" s="71"/>
      <c r="B482" s="19"/>
      <c r="C482" s="12"/>
      <c r="D482" s="12"/>
      <c r="E482" s="12"/>
      <c r="F482" s="42"/>
      <c r="G482" s="111"/>
      <c r="H482" s="42"/>
      <c r="I482" s="120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</row>
    <row r="483" spans="1:23" s="15" customFormat="1" ht="15" customHeight="1">
      <c r="A483" s="71"/>
      <c r="B483" s="19"/>
      <c r="C483" s="12"/>
      <c r="D483" s="12"/>
      <c r="E483" s="12"/>
      <c r="F483" s="42"/>
      <c r="G483" s="111"/>
      <c r="H483" s="42"/>
      <c r="I483" s="120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</row>
    <row r="484" spans="1:23" s="15" customFormat="1" ht="15" customHeight="1">
      <c r="A484" s="71"/>
      <c r="B484" s="19"/>
      <c r="C484" s="12"/>
      <c r="D484" s="12"/>
      <c r="E484" s="12"/>
      <c r="F484" s="42"/>
      <c r="G484" s="111"/>
      <c r="H484" s="42"/>
      <c r="I484" s="120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</row>
    <row r="485" spans="1:23" s="15" customFormat="1" ht="15" customHeight="1">
      <c r="A485" s="71"/>
      <c r="B485" s="19"/>
      <c r="C485" s="12"/>
      <c r="D485" s="12"/>
      <c r="E485" s="12"/>
      <c r="F485" s="42"/>
      <c r="G485" s="111"/>
      <c r="H485" s="42"/>
      <c r="I485" s="120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</row>
    <row r="486" spans="1:23" s="15" customFormat="1" ht="15" customHeight="1">
      <c r="A486" s="71"/>
      <c r="B486" s="19"/>
      <c r="C486" s="12"/>
      <c r="D486" s="12"/>
      <c r="E486" s="12"/>
      <c r="F486" s="42"/>
      <c r="G486" s="111"/>
      <c r="H486" s="42"/>
      <c r="I486" s="120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</row>
    <row r="487" spans="1:23" s="15" customFormat="1" ht="15" customHeight="1">
      <c r="A487" s="71"/>
      <c r="B487" s="19"/>
      <c r="C487" s="12"/>
      <c r="D487" s="12"/>
      <c r="E487" s="12"/>
      <c r="F487" s="42"/>
      <c r="G487" s="111"/>
      <c r="H487" s="42"/>
      <c r="I487" s="120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</row>
    <row r="488" spans="1:23" s="15" customFormat="1" ht="15" customHeight="1">
      <c r="A488" s="71"/>
      <c r="B488" s="19"/>
      <c r="C488" s="12"/>
      <c r="D488" s="12"/>
      <c r="E488" s="12"/>
      <c r="F488" s="42"/>
      <c r="G488" s="111"/>
      <c r="H488" s="42"/>
      <c r="I488" s="120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</row>
    <row r="489" spans="1:23" s="15" customFormat="1" ht="15" customHeight="1">
      <c r="A489" s="71"/>
      <c r="B489" s="19"/>
      <c r="C489" s="12"/>
      <c r="D489" s="12"/>
      <c r="E489" s="12"/>
      <c r="F489" s="42"/>
      <c r="G489" s="111"/>
      <c r="H489" s="42"/>
      <c r="I489" s="120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</row>
    <row r="490" spans="1:23" s="15" customFormat="1" ht="15" customHeight="1">
      <c r="A490" s="71"/>
      <c r="B490" s="19"/>
      <c r="C490" s="12"/>
      <c r="D490" s="12"/>
      <c r="E490" s="12"/>
      <c r="F490" s="42"/>
      <c r="G490" s="111"/>
      <c r="H490" s="42"/>
      <c r="I490" s="120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</row>
    <row r="491" spans="1:23" s="15" customFormat="1" ht="15" customHeight="1">
      <c r="A491" s="71"/>
      <c r="B491" s="19"/>
      <c r="C491" s="12"/>
      <c r="D491" s="12"/>
      <c r="E491" s="12"/>
      <c r="F491" s="42"/>
      <c r="G491" s="111"/>
      <c r="H491" s="42"/>
      <c r="I491" s="120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</row>
    <row r="492" spans="1:23" s="15" customFormat="1" ht="15" customHeight="1">
      <c r="A492" s="71"/>
      <c r="B492" s="19"/>
      <c r="C492" s="12"/>
      <c r="D492" s="12"/>
      <c r="E492" s="12"/>
      <c r="F492" s="42"/>
      <c r="G492" s="111"/>
      <c r="H492" s="42"/>
      <c r="I492" s="120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</row>
    <row r="493" spans="1:23" s="15" customFormat="1" ht="15" customHeight="1">
      <c r="A493" s="71"/>
      <c r="B493" s="19"/>
      <c r="C493" s="12"/>
      <c r="D493" s="12"/>
      <c r="E493" s="12"/>
      <c r="F493" s="42"/>
      <c r="G493" s="111"/>
      <c r="H493" s="42"/>
      <c r="I493" s="120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</row>
    <row r="494" spans="1:23" s="15" customFormat="1" ht="15" customHeight="1">
      <c r="A494" s="71"/>
      <c r="B494" s="19"/>
      <c r="C494" s="12"/>
      <c r="D494" s="12"/>
      <c r="E494" s="12"/>
      <c r="F494" s="42"/>
      <c r="G494" s="111"/>
      <c r="H494" s="42"/>
      <c r="I494" s="120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</row>
    <row r="495" spans="1:23" s="15" customFormat="1" ht="15" customHeight="1">
      <c r="A495" s="71"/>
      <c r="B495" s="19"/>
      <c r="C495" s="12"/>
      <c r="D495" s="12"/>
      <c r="E495" s="12"/>
      <c r="F495" s="42"/>
      <c r="G495" s="111"/>
      <c r="H495" s="42"/>
      <c r="I495" s="120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</row>
    <row r="496" spans="1:23" s="15" customFormat="1" ht="15" customHeight="1">
      <c r="A496" s="71"/>
      <c r="B496" s="19"/>
      <c r="C496" s="12"/>
      <c r="D496" s="12"/>
      <c r="E496" s="12"/>
      <c r="F496" s="42"/>
      <c r="G496" s="111"/>
      <c r="H496" s="42"/>
      <c r="I496" s="120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</row>
    <row r="497" spans="1:23" s="15" customFormat="1" ht="15" customHeight="1">
      <c r="A497" s="71"/>
      <c r="B497" s="19"/>
      <c r="C497" s="12"/>
      <c r="D497" s="12"/>
      <c r="E497" s="12"/>
      <c r="F497" s="42"/>
      <c r="G497" s="111"/>
      <c r="H497" s="42"/>
      <c r="I497" s="120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</row>
    <row r="498" spans="1:23" s="15" customFormat="1" ht="15" customHeight="1">
      <c r="A498" s="71"/>
      <c r="B498" s="19"/>
      <c r="C498" s="12"/>
      <c r="D498" s="12"/>
      <c r="E498" s="12"/>
      <c r="F498" s="42"/>
      <c r="G498" s="111"/>
      <c r="H498" s="42"/>
      <c r="I498" s="120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</row>
    <row r="499" spans="1:23" s="15" customFormat="1" ht="15" customHeight="1">
      <c r="A499" s="71"/>
      <c r="B499" s="19"/>
      <c r="C499" s="12"/>
      <c r="D499" s="12"/>
      <c r="E499" s="12"/>
      <c r="F499" s="42"/>
      <c r="G499" s="111"/>
      <c r="H499" s="42"/>
      <c r="I499" s="120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</row>
    <row r="500" spans="1:23" s="15" customFormat="1" ht="15" customHeight="1">
      <c r="A500" s="71"/>
      <c r="B500" s="19"/>
      <c r="C500" s="12"/>
      <c r="D500" s="12"/>
      <c r="E500" s="12"/>
      <c r="F500" s="42"/>
      <c r="G500" s="111"/>
      <c r="H500" s="42"/>
      <c r="I500" s="120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</row>
    <row r="501" spans="1:23" s="15" customFormat="1" ht="15" customHeight="1">
      <c r="A501" s="71"/>
      <c r="B501" s="19"/>
      <c r="C501" s="12"/>
      <c r="D501" s="12"/>
      <c r="E501" s="12"/>
      <c r="F501" s="42"/>
      <c r="G501" s="111"/>
      <c r="H501" s="42"/>
      <c r="I501" s="120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</row>
    <row r="502" spans="1:23" s="15" customFormat="1" ht="15" customHeight="1">
      <c r="A502" s="71"/>
      <c r="B502" s="19"/>
      <c r="C502" s="12"/>
      <c r="D502" s="12"/>
      <c r="E502" s="12"/>
      <c r="F502" s="42"/>
      <c r="G502" s="111"/>
      <c r="H502" s="42"/>
      <c r="I502" s="120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</row>
    <row r="503" spans="1:23" s="15" customFormat="1" ht="15" customHeight="1">
      <c r="A503" s="71"/>
      <c r="B503" s="19"/>
      <c r="C503" s="12"/>
      <c r="D503" s="12"/>
      <c r="E503" s="12"/>
      <c r="F503" s="42"/>
      <c r="G503" s="111"/>
      <c r="H503" s="42"/>
      <c r="I503" s="120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</row>
    <row r="504" spans="1:23" s="15" customFormat="1" ht="15" customHeight="1">
      <c r="A504" s="71"/>
      <c r="B504" s="19"/>
      <c r="C504" s="12"/>
      <c r="D504" s="12"/>
      <c r="E504" s="12"/>
      <c r="F504" s="42"/>
      <c r="G504" s="111"/>
      <c r="H504" s="42"/>
      <c r="I504" s="120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</row>
    <row r="505" spans="1:23" s="15" customFormat="1" ht="15" customHeight="1">
      <c r="A505" s="71"/>
      <c r="B505" s="19"/>
      <c r="C505" s="12"/>
      <c r="D505" s="12"/>
      <c r="E505" s="12"/>
      <c r="F505" s="42"/>
      <c r="G505" s="111"/>
      <c r="H505" s="42"/>
      <c r="I505" s="120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</row>
    <row r="506" spans="1:23" s="15" customFormat="1" ht="15" customHeight="1">
      <c r="A506" s="71"/>
      <c r="B506" s="19"/>
      <c r="C506" s="12"/>
      <c r="D506" s="12"/>
      <c r="E506" s="12"/>
      <c r="F506" s="42"/>
      <c r="G506" s="111"/>
      <c r="H506" s="42"/>
      <c r="I506" s="120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</row>
    <row r="507" spans="1:23" s="15" customFormat="1" ht="15" customHeight="1">
      <c r="A507" s="71"/>
      <c r="B507" s="19"/>
      <c r="C507" s="12"/>
      <c r="D507" s="12"/>
      <c r="E507" s="12"/>
      <c r="F507" s="42"/>
      <c r="G507" s="111"/>
      <c r="H507" s="42"/>
      <c r="I507" s="120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</row>
    <row r="508" spans="1:23" s="15" customFormat="1" ht="15" customHeight="1">
      <c r="A508" s="71"/>
      <c r="B508" s="19"/>
      <c r="C508" s="12"/>
      <c r="D508" s="12"/>
      <c r="E508" s="12"/>
      <c r="F508" s="42"/>
      <c r="G508" s="111"/>
      <c r="H508" s="42"/>
      <c r="I508" s="120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</row>
    <row r="509" spans="1:23" s="15" customFormat="1" ht="15" customHeight="1">
      <c r="A509" s="71"/>
      <c r="B509" s="19"/>
      <c r="C509" s="12"/>
      <c r="D509" s="12"/>
      <c r="E509" s="12"/>
      <c r="F509" s="42"/>
      <c r="G509" s="111"/>
      <c r="H509" s="42"/>
      <c r="I509" s="120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</row>
    <row r="510" spans="1:23" s="15" customFormat="1" ht="15" customHeight="1">
      <c r="A510" s="71"/>
      <c r="B510" s="19"/>
      <c r="C510" s="12"/>
      <c r="D510" s="12"/>
      <c r="E510" s="12"/>
      <c r="F510" s="42"/>
      <c r="G510" s="111"/>
      <c r="H510" s="42"/>
      <c r="I510" s="120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</row>
    <row r="511" spans="1:23" s="15" customFormat="1" ht="15" customHeight="1">
      <c r="A511" s="71"/>
      <c r="B511" s="19"/>
      <c r="C511" s="12"/>
      <c r="D511" s="12"/>
      <c r="E511" s="12"/>
      <c r="F511" s="42"/>
      <c r="G511" s="111"/>
      <c r="H511" s="42"/>
      <c r="I511" s="120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</row>
    <row r="512" spans="1:23" s="15" customFormat="1" ht="15" customHeight="1">
      <c r="A512" s="71"/>
      <c r="B512" s="19"/>
      <c r="C512" s="12"/>
      <c r="D512" s="12"/>
      <c r="E512" s="12"/>
      <c r="F512" s="42"/>
      <c r="G512" s="111"/>
      <c r="H512" s="42"/>
      <c r="I512" s="120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</row>
    <row r="513" spans="1:23" s="15" customFormat="1" ht="15" customHeight="1">
      <c r="A513" s="71"/>
      <c r="B513" s="19"/>
      <c r="C513" s="12"/>
      <c r="D513" s="12"/>
      <c r="E513" s="12"/>
      <c r="F513" s="42"/>
      <c r="G513" s="111"/>
      <c r="H513" s="42"/>
      <c r="I513" s="120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</row>
    <row r="514" spans="1:23" s="15" customFormat="1" ht="15" customHeight="1">
      <c r="A514" s="71"/>
      <c r="B514" s="19"/>
      <c r="C514" s="12"/>
      <c r="D514" s="12"/>
      <c r="E514" s="12"/>
      <c r="F514" s="42"/>
      <c r="G514" s="111"/>
      <c r="H514" s="42"/>
      <c r="I514" s="120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</row>
    <row r="515" spans="1:23" s="15" customFormat="1" ht="15" customHeight="1">
      <c r="A515" s="71"/>
      <c r="B515" s="19"/>
      <c r="C515" s="12"/>
      <c r="D515" s="12"/>
      <c r="E515" s="12"/>
      <c r="F515" s="42"/>
      <c r="G515" s="111"/>
      <c r="H515" s="42"/>
      <c r="I515" s="120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</row>
    <row r="516" spans="1:23" s="15" customFormat="1" ht="15" customHeight="1">
      <c r="A516" s="71"/>
      <c r="B516" s="19"/>
      <c r="C516" s="12"/>
      <c r="D516" s="12"/>
      <c r="E516" s="12"/>
      <c r="F516" s="42"/>
      <c r="G516" s="111"/>
      <c r="H516" s="42"/>
      <c r="I516" s="120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</row>
    <row r="517" spans="1:23" s="15" customFormat="1" ht="15" customHeight="1">
      <c r="A517" s="71"/>
      <c r="B517" s="19"/>
      <c r="C517" s="12"/>
      <c r="D517" s="12"/>
      <c r="E517" s="12"/>
      <c r="F517" s="42"/>
      <c r="G517" s="111"/>
      <c r="H517" s="42"/>
      <c r="I517" s="120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</row>
    <row r="518" spans="1:23" s="15" customFormat="1" ht="15" customHeight="1">
      <c r="A518" s="71"/>
      <c r="B518" s="19"/>
      <c r="C518" s="12"/>
      <c r="D518" s="12"/>
      <c r="E518" s="12"/>
      <c r="F518" s="42"/>
      <c r="G518" s="111"/>
      <c r="H518" s="42"/>
      <c r="I518" s="120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</row>
    <row r="519" spans="1:23" s="15" customFormat="1" ht="15" customHeight="1">
      <c r="A519" s="71"/>
      <c r="B519" s="19"/>
      <c r="C519" s="12"/>
      <c r="D519" s="12"/>
      <c r="E519" s="12"/>
      <c r="F519" s="42"/>
      <c r="G519" s="111"/>
      <c r="H519" s="42"/>
      <c r="I519" s="120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</row>
    <row r="520" spans="1:23" s="15" customFormat="1" ht="15" customHeight="1">
      <c r="A520" s="71"/>
      <c r="B520" s="19"/>
      <c r="C520" s="12"/>
      <c r="D520" s="12"/>
      <c r="E520" s="12"/>
      <c r="F520" s="42"/>
      <c r="G520" s="111"/>
      <c r="H520" s="42"/>
      <c r="I520" s="120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</row>
    <row r="521" spans="1:23" s="15" customFormat="1" ht="15" customHeight="1">
      <c r="A521" s="71"/>
      <c r="B521" s="19"/>
      <c r="C521" s="12"/>
      <c r="D521" s="12"/>
      <c r="E521" s="12"/>
      <c r="F521" s="42"/>
      <c r="G521" s="111"/>
      <c r="H521" s="42"/>
      <c r="I521" s="120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</row>
    <row r="522" spans="1:23" s="15" customFormat="1" ht="15" customHeight="1">
      <c r="A522" s="71"/>
      <c r="B522" s="19"/>
      <c r="C522" s="12"/>
      <c r="D522" s="12"/>
      <c r="E522" s="12"/>
      <c r="F522" s="42"/>
      <c r="G522" s="111"/>
      <c r="H522" s="42"/>
      <c r="I522" s="120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</row>
    <row r="523" spans="1:23" s="15" customFormat="1" ht="15" customHeight="1">
      <c r="A523" s="71"/>
      <c r="B523" s="19"/>
      <c r="C523" s="12"/>
      <c r="D523" s="12"/>
      <c r="E523" s="12"/>
      <c r="F523" s="42"/>
      <c r="G523" s="111"/>
      <c r="H523" s="42"/>
      <c r="I523" s="120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</row>
    <row r="524" spans="1:23" s="15" customFormat="1" ht="15" customHeight="1">
      <c r="A524" s="71"/>
      <c r="B524" s="19"/>
      <c r="C524" s="12"/>
      <c r="D524" s="12"/>
      <c r="E524" s="12"/>
      <c r="F524" s="42"/>
      <c r="G524" s="111"/>
      <c r="H524" s="42"/>
      <c r="I524" s="120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</row>
    <row r="525" spans="1:23" s="15" customFormat="1" ht="15" customHeight="1">
      <c r="A525" s="71"/>
      <c r="B525" s="19"/>
      <c r="C525" s="12"/>
      <c r="D525" s="12"/>
      <c r="E525" s="12"/>
      <c r="F525" s="42"/>
      <c r="G525" s="111"/>
      <c r="H525" s="42"/>
      <c r="I525" s="120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</row>
    <row r="526" spans="1:23" s="15" customFormat="1" ht="15" customHeight="1">
      <c r="A526" s="71"/>
      <c r="B526" s="19"/>
      <c r="C526" s="12"/>
      <c r="D526" s="12"/>
      <c r="E526" s="12"/>
      <c r="F526" s="42"/>
      <c r="G526" s="111"/>
      <c r="H526" s="42"/>
      <c r="I526" s="120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</row>
    <row r="527" spans="1:23" s="15" customFormat="1" ht="15" customHeight="1">
      <c r="A527" s="71"/>
      <c r="B527" s="19"/>
      <c r="C527" s="12"/>
      <c r="D527" s="12"/>
      <c r="E527" s="12"/>
      <c r="F527" s="42"/>
      <c r="G527" s="111"/>
      <c r="H527" s="42"/>
      <c r="I527" s="120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</row>
    <row r="528" spans="1:23" s="15" customFormat="1" ht="15" customHeight="1">
      <c r="A528" s="71"/>
      <c r="B528" s="19"/>
      <c r="C528" s="12"/>
      <c r="D528" s="12"/>
      <c r="E528" s="12"/>
      <c r="F528" s="42"/>
      <c r="G528" s="111"/>
      <c r="H528" s="42"/>
      <c r="I528" s="120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</row>
    <row r="529" spans="1:23" s="15" customFormat="1" ht="15" customHeight="1">
      <c r="A529" s="71"/>
      <c r="B529" s="19"/>
      <c r="C529" s="12"/>
      <c r="D529" s="12"/>
      <c r="E529" s="12"/>
      <c r="F529" s="42"/>
      <c r="G529" s="111"/>
      <c r="H529" s="42"/>
      <c r="I529" s="120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</row>
    <row r="530" spans="1:23" s="15" customFormat="1" ht="15" customHeight="1">
      <c r="A530" s="71"/>
      <c r="B530" s="19"/>
      <c r="C530" s="12"/>
      <c r="D530" s="12"/>
      <c r="E530" s="12"/>
      <c r="F530" s="42"/>
      <c r="G530" s="111"/>
      <c r="H530" s="42"/>
      <c r="I530" s="120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</row>
    <row r="531" spans="1:23" s="15" customFormat="1" ht="15" customHeight="1">
      <c r="A531" s="71"/>
      <c r="B531" s="19"/>
      <c r="C531" s="12"/>
      <c r="D531" s="12"/>
      <c r="E531" s="12"/>
      <c r="F531" s="42"/>
      <c r="G531" s="111"/>
      <c r="H531" s="42"/>
      <c r="I531" s="120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</row>
    <row r="532" spans="1:23" s="15" customFormat="1" ht="15" customHeight="1">
      <c r="A532" s="71"/>
      <c r="B532" s="19"/>
      <c r="C532" s="12"/>
      <c r="D532" s="12"/>
      <c r="E532" s="12"/>
      <c r="F532" s="42"/>
      <c r="G532" s="111"/>
      <c r="H532" s="42"/>
      <c r="I532" s="120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</row>
    <row r="533" spans="1:23" s="15" customFormat="1" ht="15" customHeight="1">
      <c r="A533" s="71"/>
      <c r="B533" s="19"/>
      <c r="C533" s="12"/>
      <c r="D533" s="12"/>
      <c r="E533" s="12"/>
      <c r="F533" s="42"/>
      <c r="G533" s="111"/>
      <c r="H533" s="42"/>
      <c r="I533" s="120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</row>
    <row r="534" spans="1:23" s="15" customFormat="1" ht="15" customHeight="1">
      <c r="A534" s="71"/>
      <c r="B534" s="19"/>
      <c r="C534" s="12"/>
      <c r="D534" s="12"/>
      <c r="E534" s="12"/>
      <c r="F534" s="42"/>
      <c r="G534" s="111"/>
      <c r="H534" s="42"/>
      <c r="I534" s="120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</row>
    <row r="535" spans="1:23" s="15" customFormat="1" ht="15" customHeight="1">
      <c r="A535" s="71"/>
      <c r="B535" s="19"/>
      <c r="C535" s="12"/>
      <c r="D535" s="12"/>
      <c r="E535" s="12"/>
      <c r="F535" s="42"/>
      <c r="G535" s="111"/>
      <c r="H535" s="42"/>
      <c r="I535" s="120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</row>
    <row r="536" spans="1:23" s="15" customFormat="1" ht="15" customHeight="1">
      <c r="A536" s="71"/>
      <c r="B536" s="19"/>
      <c r="C536" s="12"/>
      <c r="D536" s="12"/>
      <c r="E536" s="12"/>
      <c r="F536" s="42"/>
      <c r="G536" s="111"/>
      <c r="H536" s="42"/>
      <c r="I536" s="120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</row>
    <row r="537" spans="1:23" s="15" customFormat="1" ht="15" customHeight="1">
      <c r="A537" s="71"/>
      <c r="B537" s="19"/>
      <c r="C537" s="12"/>
      <c r="D537" s="12"/>
      <c r="E537" s="12"/>
      <c r="F537" s="42"/>
      <c r="G537" s="111"/>
      <c r="H537" s="42"/>
      <c r="I537" s="120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</row>
    <row r="538" spans="1:23" s="15" customFormat="1" ht="15" customHeight="1">
      <c r="A538" s="71"/>
      <c r="B538" s="19"/>
      <c r="C538" s="12"/>
      <c r="D538" s="12"/>
      <c r="E538" s="12"/>
      <c r="F538" s="42"/>
      <c r="G538" s="111"/>
      <c r="H538" s="42"/>
      <c r="I538" s="120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</row>
    <row r="539" spans="1:23" s="15" customFormat="1" ht="15" customHeight="1">
      <c r="A539" s="71"/>
      <c r="B539" s="19"/>
      <c r="C539" s="12"/>
      <c r="D539" s="12"/>
      <c r="E539" s="12"/>
      <c r="F539" s="42"/>
      <c r="G539" s="111"/>
      <c r="H539" s="42"/>
      <c r="I539" s="120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</row>
    <row r="540" spans="1:23" s="15" customFormat="1" ht="15" customHeight="1">
      <c r="A540" s="71"/>
      <c r="B540" s="19"/>
      <c r="C540" s="12"/>
      <c r="D540" s="12"/>
      <c r="E540" s="12"/>
      <c r="F540" s="42"/>
      <c r="G540" s="111"/>
      <c r="H540" s="42"/>
      <c r="I540" s="120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</row>
    <row r="541" spans="1:23" s="15" customFormat="1" ht="15" customHeight="1">
      <c r="A541" s="71"/>
      <c r="B541" s="19"/>
      <c r="C541" s="12"/>
      <c r="D541" s="12"/>
      <c r="E541" s="12"/>
      <c r="F541" s="42"/>
      <c r="G541" s="111"/>
      <c r="H541" s="42"/>
      <c r="I541" s="120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</row>
    <row r="542" spans="1:23" s="15" customFormat="1" ht="15" customHeight="1">
      <c r="A542" s="71"/>
      <c r="B542" s="19"/>
      <c r="C542" s="12"/>
      <c r="D542" s="12"/>
      <c r="E542" s="12"/>
      <c r="F542" s="42"/>
      <c r="G542" s="111"/>
      <c r="H542" s="42"/>
      <c r="I542" s="120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</row>
    <row r="543" spans="1:23" s="15" customFormat="1" ht="15" customHeight="1">
      <c r="A543" s="71"/>
      <c r="B543" s="19"/>
      <c r="C543" s="12"/>
      <c r="D543" s="12"/>
      <c r="E543" s="12"/>
      <c r="F543" s="42"/>
      <c r="G543" s="111"/>
      <c r="H543" s="42"/>
      <c r="I543" s="120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</row>
    <row r="544" spans="1:23" s="15" customFormat="1" ht="15" customHeight="1">
      <c r="A544" s="71"/>
      <c r="B544" s="19"/>
      <c r="C544" s="12"/>
      <c r="D544" s="12"/>
      <c r="E544" s="12"/>
      <c r="F544" s="42"/>
      <c r="G544" s="111"/>
      <c r="H544" s="42"/>
      <c r="I544" s="120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</row>
    <row r="545" spans="1:23" s="15" customFormat="1" ht="15" customHeight="1">
      <c r="A545" s="71"/>
      <c r="B545" s="19"/>
      <c r="C545" s="12"/>
      <c r="D545" s="12"/>
      <c r="E545" s="12"/>
      <c r="F545" s="42"/>
      <c r="G545" s="111"/>
      <c r="H545" s="42"/>
      <c r="I545" s="120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</row>
    <row r="546" spans="1:23" s="15" customFormat="1" ht="15" customHeight="1">
      <c r="A546" s="71"/>
      <c r="B546" s="19"/>
      <c r="C546" s="12"/>
      <c r="D546" s="12"/>
      <c r="E546" s="12"/>
      <c r="F546" s="42"/>
      <c r="G546" s="111"/>
      <c r="H546" s="42"/>
      <c r="I546" s="120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</row>
    <row r="547" spans="1:23" s="15" customFormat="1" ht="15" customHeight="1">
      <c r="A547" s="71"/>
      <c r="B547" s="19"/>
      <c r="C547" s="12"/>
      <c r="D547" s="12"/>
      <c r="E547" s="12"/>
      <c r="F547" s="42"/>
      <c r="G547" s="111"/>
      <c r="H547" s="42"/>
      <c r="I547" s="120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</row>
    <row r="548" spans="1:23" s="15" customFormat="1" ht="15" customHeight="1">
      <c r="A548" s="71"/>
      <c r="B548" s="19"/>
      <c r="C548" s="12"/>
      <c r="D548" s="12"/>
      <c r="E548" s="12"/>
      <c r="F548" s="42"/>
      <c r="G548" s="111"/>
      <c r="H548" s="42"/>
      <c r="I548" s="120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</row>
    <row r="549" spans="1:23" s="15" customFormat="1" ht="15" customHeight="1">
      <c r="A549" s="71"/>
      <c r="B549" s="19"/>
      <c r="C549" s="12"/>
      <c r="D549" s="12"/>
      <c r="E549" s="12"/>
      <c r="F549" s="42"/>
      <c r="G549" s="111"/>
      <c r="H549" s="42"/>
      <c r="I549" s="120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</row>
    <row r="550" spans="1:23" s="15" customFormat="1" ht="15" customHeight="1">
      <c r="A550" s="71"/>
      <c r="B550" s="19"/>
      <c r="C550" s="12"/>
      <c r="D550" s="12"/>
      <c r="E550" s="12"/>
      <c r="F550" s="42"/>
      <c r="G550" s="111"/>
      <c r="H550" s="42"/>
      <c r="I550" s="120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</row>
    <row r="551" spans="1:23" s="15" customFormat="1" ht="15" customHeight="1">
      <c r="A551" s="71"/>
      <c r="B551" s="19"/>
      <c r="C551" s="12"/>
      <c r="D551" s="12"/>
      <c r="E551" s="12"/>
      <c r="F551" s="42"/>
      <c r="G551" s="111"/>
      <c r="H551" s="42"/>
      <c r="I551" s="120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</row>
    <row r="552" spans="1:23" s="15" customFormat="1" ht="15" customHeight="1">
      <c r="A552" s="71"/>
      <c r="B552" s="19"/>
      <c r="C552" s="12"/>
      <c r="D552" s="12"/>
      <c r="E552" s="12"/>
      <c r="F552" s="42"/>
      <c r="G552" s="111"/>
      <c r="H552" s="42"/>
      <c r="I552" s="120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</row>
    <row r="553" spans="1:23" s="15" customFormat="1" ht="15" customHeight="1">
      <c r="A553" s="71"/>
      <c r="B553" s="19"/>
      <c r="C553" s="12"/>
      <c r="D553" s="12"/>
      <c r="E553" s="12"/>
      <c r="F553" s="42"/>
      <c r="G553" s="111"/>
      <c r="H553" s="42"/>
      <c r="I553" s="120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</row>
    <row r="554" spans="1:23" s="15" customFormat="1" ht="15" customHeight="1">
      <c r="A554" s="71"/>
      <c r="B554" s="19"/>
      <c r="C554" s="12"/>
      <c r="D554" s="12"/>
      <c r="E554" s="12"/>
      <c r="F554" s="42"/>
      <c r="G554" s="111"/>
      <c r="H554" s="42"/>
      <c r="I554" s="120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</row>
    <row r="555" spans="1:23" s="15" customFormat="1" ht="15" customHeight="1">
      <c r="A555" s="71"/>
      <c r="B555" s="19"/>
      <c r="C555" s="12"/>
      <c r="D555" s="12"/>
      <c r="E555" s="12"/>
      <c r="F555" s="42"/>
      <c r="G555" s="111"/>
      <c r="H555" s="42"/>
      <c r="I555" s="120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</row>
    <row r="556" spans="1:23" s="15" customFormat="1" ht="15" customHeight="1">
      <c r="A556" s="71"/>
      <c r="B556" s="19"/>
      <c r="C556" s="12"/>
      <c r="D556" s="12"/>
      <c r="E556" s="12"/>
      <c r="F556" s="42"/>
      <c r="G556" s="111"/>
      <c r="H556" s="42"/>
      <c r="I556" s="120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</row>
    <row r="557" spans="1:23" s="15" customFormat="1" ht="15" customHeight="1">
      <c r="A557" s="71"/>
      <c r="B557" s="19"/>
      <c r="C557" s="12"/>
      <c r="D557" s="12"/>
      <c r="E557" s="12"/>
      <c r="F557" s="42"/>
      <c r="G557" s="111"/>
      <c r="H557" s="42"/>
      <c r="I557" s="120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</row>
    <row r="558" spans="1:23" s="15" customFormat="1" ht="15" customHeight="1">
      <c r="A558" s="71"/>
      <c r="B558" s="19"/>
      <c r="C558" s="12"/>
      <c r="D558" s="12"/>
      <c r="E558" s="12"/>
      <c r="F558" s="42"/>
      <c r="G558" s="111"/>
      <c r="H558" s="42"/>
      <c r="I558" s="120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</row>
    <row r="559" spans="1:23" s="15" customFormat="1" ht="15" customHeight="1">
      <c r="A559" s="71"/>
      <c r="B559" s="19"/>
      <c r="C559" s="12"/>
      <c r="D559" s="12"/>
      <c r="E559" s="12"/>
      <c r="F559" s="42"/>
      <c r="G559" s="111"/>
      <c r="H559" s="42"/>
      <c r="I559" s="120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</row>
    <row r="560" spans="1:23" s="15" customFormat="1" ht="15" customHeight="1">
      <c r="A560" s="71"/>
      <c r="B560" s="19"/>
      <c r="C560" s="12"/>
      <c r="D560" s="12"/>
      <c r="E560" s="12"/>
      <c r="F560" s="42"/>
      <c r="G560" s="111"/>
      <c r="H560" s="42"/>
      <c r="I560" s="120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</row>
    <row r="561" spans="1:23" s="15" customFormat="1" ht="15" customHeight="1">
      <c r="A561" s="71"/>
      <c r="B561" s="19"/>
      <c r="C561" s="12"/>
      <c r="D561" s="12"/>
      <c r="E561" s="12"/>
      <c r="F561" s="42"/>
      <c r="G561" s="111"/>
      <c r="H561" s="42"/>
      <c r="I561" s="120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</row>
    <row r="562" spans="1:23" s="15" customFormat="1" ht="15" customHeight="1">
      <c r="A562" s="71"/>
      <c r="B562" s="19"/>
      <c r="C562" s="12"/>
      <c r="D562" s="12"/>
      <c r="E562" s="12"/>
      <c r="F562" s="42"/>
      <c r="G562" s="111"/>
      <c r="H562" s="42"/>
      <c r="I562" s="120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</row>
    <row r="563" spans="1:23" s="15" customFormat="1" ht="15" customHeight="1">
      <c r="A563" s="71"/>
      <c r="B563" s="19"/>
      <c r="C563" s="12"/>
      <c r="D563" s="12"/>
      <c r="E563" s="12"/>
      <c r="F563" s="42"/>
      <c r="G563" s="111"/>
      <c r="H563" s="42"/>
      <c r="I563" s="120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</row>
    <row r="564" spans="1:23" s="15" customFormat="1" ht="15" customHeight="1">
      <c r="A564" s="71"/>
      <c r="B564" s="19"/>
      <c r="C564" s="12"/>
      <c r="D564" s="12"/>
      <c r="E564" s="12"/>
      <c r="F564" s="42"/>
      <c r="G564" s="111"/>
      <c r="H564" s="42"/>
      <c r="I564" s="120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</row>
    <row r="565" spans="1:23" s="15" customFormat="1" ht="15" customHeight="1">
      <c r="A565" s="71"/>
      <c r="B565" s="19"/>
      <c r="C565" s="12"/>
      <c r="D565" s="12"/>
      <c r="E565" s="12"/>
      <c r="F565" s="42"/>
      <c r="G565" s="111"/>
      <c r="H565" s="42"/>
      <c r="I565" s="120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</row>
    <row r="566" spans="1:23" s="15" customFormat="1" ht="15" customHeight="1">
      <c r="A566" s="71"/>
      <c r="B566" s="19"/>
      <c r="C566" s="12"/>
      <c r="D566" s="12"/>
      <c r="E566" s="12"/>
      <c r="F566" s="42"/>
      <c r="G566" s="111"/>
      <c r="H566" s="42"/>
      <c r="I566" s="120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</row>
    <row r="567" spans="1:23" s="15" customFormat="1" ht="15" customHeight="1">
      <c r="A567" s="71"/>
      <c r="B567" s="19"/>
      <c r="C567" s="12"/>
      <c r="D567" s="12"/>
      <c r="E567" s="12"/>
      <c r="F567" s="42"/>
      <c r="G567" s="111"/>
      <c r="H567" s="42"/>
      <c r="I567" s="120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</row>
    <row r="568" spans="1:23" s="15" customFormat="1" ht="15" customHeight="1">
      <c r="A568" s="71"/>
      <c r="B568" s="19"/>
      <c r="C568" s="12"/>
      <c r="D568" s="12"/>
      <c r="E568" s="12"/>
      <c r="F568" s="42"/>
      <c r="G568" s="111"/>
      <c r="H568" s="42"/>
      <c r="I568" s="120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</row>
    <row r="569" spans="1:23" s="15" customFormat="1" ht="15" customHeight="1">
      <c r="A569" s="71"/>
      <c r="B569" s="19"/>
      <c r="C569" s="12"/>
      <c r="D569" s="12"/>
      <c r="E569" s="12"/>
      <c r="F569" s="42"/>
      <c r="G569" s="111"/>
      <c r="H569" s="42"/>
      <c r="I569" s="120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</row>
    <row r="570" spans="1:23" s="15" customFormat="1" ht="15" customHeight="1">
      <c r="A570" s="71"/>
      <c r="B570" s="19"/>
      <c r="C570" s="12"/>
      <c r="D570" s="12"/>
      <c r="E570" s="12"/>
      <c r="F570" s="42"/>
      <c r="G570" s="111"/>
      <c r="H570" s="42"/>
      <c r="I570" s="120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</row>
    <row r="571" spans="1:23" s="15" customFormat="1" ht="15" customHeight="1">
      <c r="A571" s="71"/>
      <c r="B571" s="19"/>
      <c r="C571" s="12"/>
      <c r="D571" s="12"/>
      <c r="E571" s="12"/>
      <c r="F571" s="42"/>
      <c r="G571" s="111"/>
      <c r="H571" s="42"/>
      <c r="I571" s="120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</row>
    <row r="572" spans="1:23" s="15" customFormat="1" ht="15" customHeight="1">
      <c r="A572" s="71"/>
      <c r="B572" s="19"/>
      <c r="C572" s="12"/>
      <c r="D572" s="12"/>
      <c r="E572" s="12"/>
      <c r="F572" s="42"/>
      <c r="G572" s="111"/>
      <c r="H572" s="42"/>
      <c r="I572" s="120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</row>
    <row r="573" spans="1:23" s="15" customFormat="1" ht="15" customHeight="1">
      <c r="A573" s="71"/>
      <c r="B573" s="19"/>
      <c r="C573" s="12"/>
      <c r="D573" s="12"/>
      <c r="E573" s="12"/>
      <c r="F573" s="42"/>
      <c r="G573" s="111"/>
      <c r="H573" s="42"/>
      <c r="I573" s="120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</row>
    <row r="574" spans="1:23" s="15" customFormat="1" ht="15" customHeight="1">
      <c r="A574" s="71"/>
      <c r="B574" s="19"/>
      <c r="C574" s="12"/>
      <c r="D574" s="12"/>
      <c r="E574" s="12"/>
      <c r="F574" s="42"/>
      <c r="G574" s="111"/>
      <c r="H574" s="42"/>
      <c r="I574" s="120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</row>
    <row r="575" spans="1:23" s="15" customFormat="1" ht="15" customHeight="1">
      <c r="A575" s="71"/>
      <c r="B575" s="19"/>
      <c r="C575" s="12"/>
      <c r="D575" s="12"/>
      <c r="E575" s="12"/>
      <c r="F575" s="42"/>
      <c r="G575" s="111"/>
      <c r="H575" s="42"/>
      <c r="I575" s="120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</row>
    <row r="576" spans="1:23" s="15" customFormat="1" ht="15" customHeight="1">
      <c r="A576" s="71"/>
      <c r="B576" s="19"/>
      <c r="C576" s="12"/>
      <c r="D576" s="12"/>
      <c r="E576" s="12"/>
      <c r="F576" s="42"/>
      <c r="G576" s="111"/>
      <c r="H576" s="42"/>
      <c r="I576" s="120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</row>
    <row r="577" spans="1:23" s="15" customFormat="1" ht="15" customHeight="1">
      <c r="A577" s="71"/>
      <c r="B577" s="19"/>
      <c r="C577" s="12"/>
      <c r="D577" s="12"/>
      <c r="E577" s="12"/>
      <c r="F577" s="42"/>
      <c r="G577" s="111"/>
      <c r="H577" s="42"/>
      <c r="I577" s="120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</row>
    <row r="578" spans="1:23" s="15" customFormat="1" ht="15" customHeight="1">
      <c r="A578" s="71"/>
      <c r="B578" s="19"/>
      <c r="C578" s="12"/>
      <c r="D578" s="12"/>
      <c r="E578" s="12"/>
      <c r="F578" s="42"/>
      <c r="G578" s="111"/>
      <c r="H578" s="42"/>
      <c r="I578" s="120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</row>
    <row r="579" spans="1:23" s="15" customFormat="1" ht="15" customHeight="1">
      <c r="A579" s="71"/>
      <c r="B579" s="19"/>
      <c r="C579" s="12"/>
      <c r="D579" s="12"/>
      <c r="E579" s="12"/>
      <c r="F579" s="42"/>
      <c r="G579" s="111"/>
      <c r="H579" s="42"/>
      <c r="I579" s="120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</row>
    <row r="580" spans="1:23" s="15" customFormat="1" ht="15" customHeight="1">
      <c r="A580" s="71"/>
      <c r="B580" s="19"/>
      <c r="C580" s="12"/>
      <c r="D580" s="12"/>
      <c r="E580" s="12"/>
      <c r="F580" s="42"/>
      <c r="G580" s="111"/>
      <c r="H580" s="42"/>
      <c r="I580" s="120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</row>
    <row r="581" spans="1:23" s="15" customFormat="1" ht="15" customHeight="1">
      <c r="A581" s="71"/>
      <c r="B581" s="19"/>
      <c r="C581" s="12"/>
      <c r="D581" s="12"/>
      <c r="E581" s="12"/>
      <c r="F581" s="42"/>
      <c r="G581" s="111"/>
      <c r="H581" s="42"/>
      <c r="I581" s="120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</row>
    <row r="582" spans="1:23" s="15" customFormat="1" ht="15" customHeight="1">
      <c r="A582" s="71"/>
      <c r="B582" s="19"/>
      <c r="C582" s="12"/>
      <c r="D582" s="12"/>
      <c r="E582" s="12"/>
      <c r="F582" s="42"/>
      <c r="G582" s="111"/>
      <c r="H582" s="42"/>
      <c r="I582" s="120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</row>
    <row r="583" spans="1:23" s="15" customFormat="1" ht="15" customHeight="1">
      <c r="A583" s="71"/>
      <c r="B583" s="19"/>
      <c r="C583" s="12"/>
      <c r="D583" s="12"/>
      <c r="E583" s="12"/>
      <c r="F583" s="42"/>
      <c r="G583" s="111"/>
      <c r="H583" s="42"/>
      <c r="I583" s="120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</row>
    <row r="584" spans="1:23" s="15" customFormat="1" ht="15" customHeight="1">
      <c r="A584" s="71"/>
      <c r="B584" s="19"/>
      <c r="C584" s="12"/>
      <c r="D584" s="12"/>
      <c r="E584" s="12"/>
      <c r="F584" s="42"/>
      <c r="G584" s="111"/>
      <c r="H584" s="42"/>
      <c r="I584" s="120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</row>
    <row r="585" spans="1:23" s="15" customFormat="1" ht="15" customHeight="1">
      <c r="A585" s="71"/>
      <c r="B585" s="19"/>
      <c r="C585" s="12"/>
      <c r="D585" s="12"/>
      <c r="E585" s="12"/>
      <c r="F585" s="42"/>
      <c r="G585" s="111"/>
      <c r="H585" s="42"/>
      <c r="I585" s="120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</row>
    <row r="586" spans="1:23" s="15" customFormat="1" ht="15" customHeight="1">
      <c r="A586" s="71"/>
      <c r="B586" s="19"/>
      <c r="C586" s="12"/>
      <c r="D586" s="12"/>
      <c r="E586" s="12"/>
      <c r="F586" s="42"/>
      <c r="G586" s="111"/>
      <c r="H586" s="42"/>
      <c r="I586" s="120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</row>
    <row r="587" spans="1:23" s="15" customFormat="1" ht="15" customHeight="1">
      <c r="A587" s="71"/>
      <c r="B587" s="19"/>
      <c r="C587" s="12"/>
      <c r="D587" s="12"/>
      <c r="E587" s="12"/>
      <c r="F587" s="42"/>
      <c r="G587" s="111"/>
      <c r="H587" s="42"/>
      <c r="I587" s="120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</row>
    <row r="588" spans="1:23" s="15" customFormat="1" ht="15" customHeight="1">
      <c r="A588" s="71"/>
      <c r="B588" s="19"/>
      <c r="C588" s="12"/>
      <c r="D588" s="12"/>
      <c r="E588" s="12"/>
      <c r="F588" s="42"/>
      <c r="G588" s="111"/>
      <c r="H588" s="42"/>
      <c r="I588" s="120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</row>
    <row r="589" spans="1:23" s="15" customFormat="1" ht="15" customHeight="1">
      <c r="A589" s="71"/>
      <c r="B589" s="19"/>
      <c r="C589" s="12"/>
      <c r="D589" s="12"/>
      <c r="E589" s="12"/>
      <c r="F589" s="42"/>
      <c r="G589" s="111"/>
      <c r="H589" s="42"/>
      <c r="I589" s="120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</row>
    <row r="590" spans="1:23" s="15" customFormat="1" ht="15" customHeight="1">
      <c r="A590" s="71"/>
      <c r="B590" s="19"/>
      <c r="C590" s="12"/>
      <c r="D590" s="12"/>
      <c r="E590" s="12"/>
      <c r="F590" s="42"/>
      <c r="G590" s="111"/>
      <c r="H590" s="42"/>
      <c r="I590" s="120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</row>
    <row r="591" spans="1:23" s="15" customFormat="1" ht="15" customHeight="1">
      <c r="A591" s="71"/>
      <c r="B591" s="19"/>
      <c r="C591" s="12"/>
      <c r="D591" s="12"/>
      <c r="E591" s="12"/>
      <c r="F591" s="42"/>
      <c r="G591" s="111"/>
      <c r="H591" s="42"/>
      <c r="I591" s="120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</row>
    <row r="592" spans="1:23" s="15" customFormat="1" ht="15" customHeight="1">
      <c r="A592" s="71"/>
      <c r="B592" s="19"/>
      <c r="C592" s="12"/>
      <c r="D592" s="12"/>
      <c r="E592" s="12"/>
      <c r="F592" s="42"/>
      <c r="G592" s="111"/>
      <c r="H592" s="42"/>
      <c r="I592" s="120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</row>
    <row r="593" spans="1:23" s="15" customFormat="1" ht="15" customHeight="1">
      <c r="A593" s="71"/>
      <c r="B593" s="19"/>
      <c r="C593" s="12"/>
      <c r="D593" s="12"/>
      <c r="E593" s="12"/>
      <c r="F593" s="42"/>
      <c r="G593" s="111"/>
      <c r="H593" s="42"/>
      <c r="I593" s="120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</row>
    <row r="594" spans="1:23" s="15" customFormat="1" ht="15" customHeight="1">
      <c r="A594" s="71"/>
      <c r="B594" s="19"/>
      <c r="C594" s="12"/>
      <c r="D594" s="12"/>
      <c r="E594" s="12"/>
      <c r="F594" s="42"/>
      <c r="G594" s="111"/>
      <c r="H594" s="42"/>
      <c r="I594" s="120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</row>
    <row r="595" spans="1:23" s="15" customFormat="1" ht="15" customHeight="1">
      <c r="A595" s="71"/>
      <c r="B595" s="19"/>
      <c r="C595" s="12"/>
      <c r="D595" s="12"/>
      <c r="E595" s="12"/>
      <c r="F595" s="42"/>
      <c r="G595" s="111"/>
      <c r="H595" s="42"/>
      <c r="I595" s="120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</row>
    <row r="596" spans="1:23" s="15" customFormat="1" ht="15" customHeight="1">
      <c r="A596" s="71"/>
      <c r="B596" s="19"/>
      <c r="C596" s="12"/>
      <c r="D596" s="12"/>
      <c r="E596" s="12"/>
      <c r="F596" s="42"/>
      <c r="G596" s="111"/>
      <c r="H596" s="42"/>
      <c r="I596" s="120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</row>
    <row r="597" spans="1:23" s="15" customFormat="1" ht="15" customHeight="1">
      <c r="A597" s="71"/>
      <c r="B597" s="19"/>
      <c r="C597" s="12"/>
      <c r="D597" s="12"/>
      <c r="E597" s="12"/>
      <c r="F597" s="42"/>
      <c r="G597" s="111"/>
      <c r="H597" s="42"/>
      <c r="I597" s="120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</row>
    <row r="598" spans="1:23" s="15" customFormat="1" ht="15" customHeight="1">
      <c r="A598" s="71"/>
      <c r="B598" s="19"/>
      <c r="C598" s="12"/>
      <c r="D598" s="12"/>
      <c r="E598" s="12"/>
      <c r="F598" s="42"/>
      <c r="G598" s="111"/>
      <c r="H598" s="42"/>
      <c r="I598" s="120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</row>
    <row r="599" spans="1:23" s="15" customFormat="1" ht="15" customHeight="1">
      <c r="A599" s="71"/>
      <c r="B599" s="19"/>
      <c r="C599" s="12"/>
      <c r="D599" s="12"/>
      <c r="E599" s="12"/>
      <c r="F599" s="42"/>
      <c r="G599" s="111"/>
      <c r="H599" s="42"/>
      <c r="I599" s="120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</row>
    <row r="600" spans="1:23" s="15" customFormat="1" ht="15" customHeight="1">
      <c r="A600" s="71"/>
      <c r="B600" s="19"/>
      <c r="C600" s="12"/>
      <c r="D600" s="12"/>
      <c r="E600" s="12"/>
      <c r="F600" s="42"/>
      <c r="G600" s="111"/>
      <c r="H600" s="42"/>
      <c r="I600" s="120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</row>
    <row r="601" spans="1:23" s="15" customFormat="1" ht="15" customHeight="1">
      <c r="A601" s="71"/>
      <c r="B601" s="19"/>
      <c r="C601" s="12"/>
      <c r="D601" s="12"/>
      <c r="E601" s="12"/>
      <c r="F601" s="42"/>
      <c r="G601" s="111"/>
      <c r="H601" s="42"/>
      <c r="I601" s="120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</row>
    <row r="602" spans="1:23" s="15" customFormat="1" ht="15" customHeight="1">
      <c r="A602" s="71"/>
      <c r="B602" s="19"/>
      <c r="C602" s="12"/>
      <c r="D602" s="12"/>
      <c r="E602" s="12"/>
      <c r="F602" s="42"/>
      <c r="G602" s="111"/>
      <c r="H602" s="42"/>
      <c r="I602" s="120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</row>
    <row r="603" spans="1:23" s="15" customFormat="1" ht="15" customHeight="1">
      <c r="A603" s="71"/>
      <c r="B603" s="19"/>
      <c r="C603" s="12"/>
      <c r="D603" s="12"/>
      <c r="E603" s="12"/>
      <c r="F603" s="42"/>
      <c r="G603" s="111"/>
      <c r="H603" s="42"/>
      <c r="I603" s="120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</row>
    <row r="604" spans="1:23" s="15" customFormat="1" ht="15" customHeight="1">
      <c r="A604" s="71"/>
      <c r="B604" s="19"/>
      <c r="C604" s="12"/>
      <c r="D604" s="12"/>
      <c r="E604" s="12"/>
      <c r="F604" s="42"/>
      <c r="G604" s="111"/>
      <c r="H604" s="42"/>
      <c r="I604" s="120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</row>
    <row r="605" spans="1:23" s="15" customFormat="1" ht="15" customHeight="1">
      <c r="A605" s="71"/>
      <c r="B605" s="19"/>
      <c r="C605" s="12"/>
      <c r="D605" s="12"/>
      <c r="E605" s="12"/>
      <c r="F605" s="42"/>
      <c r="G605" s="111"/>
      <c r="H605" s="42"/>
      <c r="I605" s="120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</row>
    <row r="606" spans="1:23" s="15" customFormat="1" ht="15" customHeight="1">
      <c r="A606" s="71"/>
      <c r="B606" s="19"/>
      <c r="C606" s="12"/>
      <c r="D606" s="12"/>
      <c r="E606" s="12"/>
      <c r="F606" s="42"/>
      <c r="G606" s="111"/>
      <c r="H606" s="42"/>
      <c r="I606" s="120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</row>
    <row r="607" spans="1:23" s="15" customFormat="1" ht="15" customHeight="1">
      <c r="A607" s="71"/>
      <c r="B607" s="19"/>
      <c r="C607" s="12"/>
      <c r="D607" s="12"/>
      <c r="E607" s="12"/>
      <c r="F607" s="42"/>
      <c r="G607" s="111"/>
      <c r="H607" s="42"/>
      <c r="I607" s="120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</row>
    <row r="608" spans="1:23" s="15" customFormat="1" ht="15" customHeight="1">
      <c r="A608" s="71"/>
      <c r="B608" s="19"/>
      <c r="C608" s="12"/>
      <c r="D608" s="12"/>
      <c r="E608" s="12"/>
      <c r="F608" s="42"/>
      <c r="G608" s="111"/>
      <c r="H608" s="42"/>
      <c r="I608" s="120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</row>
    <row r="609" spans="1:23" s="15" customFormat="1" ht="15" customHeight="1">
      <c r="A609" s="71"/>
      <c r="B609" s="19"/>
      <c r="C609" s="12"/>
      <c r="D609" s="12"/>
      <c r="E609" s="12"/>
      <c r="F609" s="42"/>
      <c r="G609" s="111"/>
      <c r="H609" s="42"/>
      <c r="I609" s="120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</row>
    <row r="610" spans="1:23" s="15" customFormat="1" ht="15" customHeight="1">
      <c r="A610" s="71"/>
      <c r="B610" s="19"/>
      <c r="C610" s="12"/>
      <c r="D610" s="12"/>
      <c r="E610" s="12"/>
      <c r="F610" s="42"/>
      <c r="G610" s="111"/>
      <c r="H610" s="42"/>
      <c r="I610" s="120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</row>
    <row r="611" spans="1:23" s="15" customFormat="1" ht="15" customHeight="1">
      <c r="A611" s="71"/>
      <c r="B611" s="19"/>
      <c r="C611" s="12"/>
      <c r="D611" s="12"/>
      <c r="E611" s="12"/>
      <c r="F611" s="42"/>
      <c r="G611" s="111"/>
      <c r="H611" s="42"/>
      <c r="I611" s="120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</row>
    <row r="612" spans="1:23" s="15" customFormat="1" ht="15" customHeight="1">
      <c r="A612" s="71"/>
      <c r="B612" s="19"/>
      <c r="C612" s="12"/>
      <c r="D612" s="12"/>
      <c r="E612" s="12"/>
      <c r="F612" s="42"/>
      <c r="G612" s="111"/>
      <c r="H612" s="42"/>
      <c r="I612" s="120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</row>
    <row r="613" spans="1:23" s="15" customFormat="1" ht="15" customHeight="1">
      <c r="A613" s="71"/>
      <c r="B613" s="19"/>
      <c r="C613" s="12"/>
      <c r="D613" s="12"/>
      <c r="E613" s="12"/>
      <c r="F613" s="42"/>
      <c r="G613" s="111"/>
      <c r="H613" s="42"/>
      <c r="I613" s="120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</row>
    <row r="614" spans="1:23" s="15" customFormat="1" ht="15" customHeight="1">
      <c r="A614" s="71"/>
      <c r="B614" s="19"/>
      <c r="C614" s="12"/>
      <c r="D614" s="12"/>
      <c r="E614" s="12"/>
      <c r="F614" s="42"/>
      <c r="G614" s="111"/>
      <c r="H614" s="42"/>
      <c r="I614" s="120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</row>
    <row r="615" spans="1:23" s="15" customFormat="1" ht="15" customHeight="1">
      <c r="A615" s="71"/>
      <c r="B615" s="19"/>
      <c r="C615" s="12"/>
      <c r="D615" s="12"/>
      <c r="E615" s="12"/>
      <c r="F615" s="42"/>
      <c r="G615" s="111"/>
      <c r="H615" s="42"/>
      <c r="I615" s="120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</row>
    <row r="616" spans="1:23" s="15" customFormat="1" ht="15" customHeight="1">
      <c r="A616" s="71"/>
      <c r="B616" s="19"/>
      <c r="C616" s="12"/>
      <c r="D616" s="12"/>
      <c r="E616" s="12"/>
      <c r="F616" s="42"/>
      <c r="G616" s="111"/>
      <c r="H616" s="42"/>
      <c r="I616" s="120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</row>
    <row r="617" spans="1:23" s="15" customFormat="1" ht="15" customHeight="1">
      <c r="A617" s="71"/>
      <c r="B617" s="19"/>
      <c r="C617" s="12"/>
      <c r="D617" s="12"/>
      <c r="E617" s="12"/>
      <c r="F617" s="42"/>
      <c r="G617" s="111"/>
      <c r="H617" s="42"/>
      <c r="I617" s="120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</row>
    <row r="618" spans="1:23" s="15" customFormat="1" ht="15" customHeight="1">
      <c r="A618" s="71"/>
      <c r="B618" s="19"/>
      <c r="C618" s="12"/>
      <c r="D618" s="12"/>
      <c r="E618" s="12"/>
      <c r="F618" s="42"/>
      <c r="G618" s="111"/>
      <c r="H618" s="42"/>
      <c r="I618" s="120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</row>
    <row r="619" spans="1:23" s="15" customFormat="1" ht="15" customHeight="1">
      <c r="A619" s="71"/>
      <c r="B619" s="19"/>
      <c r="C619" s="12"/>
      <c r="D619" s="12"/>
      <c r="E619" s="12"/>
      <c r="F619" s="42"/>
      <c r="G619" s="111"/>
      <c r="H619" s="42"/>
      <c r="I619" s="120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</row>
    <row r="620" spans="1:23" s="15" customFormat="1" ht="15" customHeight="1">
      <c r="A620" s="71"/>
      <c r="B620" s="19"/>
      <c r="C620" s="12"/>
      <c r="D620" s="12"/>
      <c r="E620" s="12"/>
      <c r="F620" s="42"/>
      <c r="G620" s="111"/>
      <c r="H620" s="42"/>
      <c r="I620" s="120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</row>
    <row r="621" spans="1:23" s="15" customFormat="1" ht="15" customHeight="1">
      <c r="A621" s="71"/>
      <c r="B621" s="19"/>
      <c r="C621" s="12"/>
      <c r="D621" s="12"/>
      <c r="E621" s="12"/>
      <c r="F621" s="42"/>
      <c r="G621" s="111"/>
      <c r="H621" s="42"/>
      <c r="I621" s="120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</row>
    <row r="622" spans="1:23" s="15" customFormat="1" ht="15" customHeight="1">
      <c r="A622" s="71"/>
      <c r="B622" s="19"/>
      <c r="C622" s="12"/>
      <c r="D622" s="12"/>
      <c r="E622" s="12"/>
      <c r="F622" s="42"/>
      <c r="G622" s="111"/>
      <c r="H622" s="42"/>
      <c r="I622" s="120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</row>
    <row r="623" spans="1:23" s="15" customFormat="1" ht="15" customHeight="1">
      <c r="A623" s="71"/>
      <c r="B623" s="19"/>
      <c r="C623" s="12"/>
      <c r="D623" s="12"/>
      <c r="E623" s="12"/>
      <c r="F623" s="42"/>
      <c r="G623" s="111"/>
      <c r="H623" s="42"/>
      <c r="I623" s="120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</row>
    <row r="624" spans="1:23" s="15" customFormat="1" ht="15" customHeight="1">
      <c r="A624" s="71"/>
      <c r="B624" s="19"/>
      <c r="C624" s="12"/>
      <c r="D624" s="12"/>
      <c r="E624" s="12"/>
      <c r="F624" s="42"/>
      <c r="G624" s="111"/>
      <c r="H624" s="42"/>
      <c r="I624" s="120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</row>
    <row r="625" spans="1:23" s="15" customFormat="1" ht="15" customHeight="1">
      <c r="A625" s="71"/>
      <c r="B625" s="19"/>
      <c r="C625" s="12"/>
      <c r="D625" s="12"/>
      <c r="E625" s="12"/>
      <c r="F625" s="42"/>
      <c r="G625" s="111"/>
      <c r="H625" s="42"/>
      <c r="I625" s="120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</row>
    <row r="626" spans="1:23" s="15" customFormat="1" ht="15" customHeight="1">
      <c r="A626" s="71"/>
      <c r="B626" s="19"/>
      <c r="C626" s="12"/>
      <c r="D626" s="12"/>
      <c r="E626" s="12"/>
      <c r="F626" s="42"/>
      <c r="G626" s="111"/>
      <c r="H626" s="42"/>
      <c r="I626" s="120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</row>
    <row r="627" spans="1:23" s="15" customFormat="1" ht="15" customHeight="1">
      <c r="A627" s="71"/>
      <c r="B627" s="19"/>
      <c r="C627" s="12"/>
      <c r="D627" s="12"/>
      <c r="E627" s="12"/>
      <c r="F627" s="42"/>
      <c r="G627" s="111"/>
      <c r="H627" s="42"/>
      <c r="I627" s="120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</row>
    <row r="628" spans="1:23" s="15" customFormat="1" ht="15" customHeight="1">
      <c r="A628" s="71"/>
      <c r="B628" s="19"/>
      <c r="C628" s="12"/>
      <c r="D628" s="12"/>
      <c r="E628" s="12"/>
      <c r="F628" s="42"/>
      <c r="G628" s="111"/>
      <c r="H628" s="42"/>
      <c r="I628" s="120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</row>
    <row r="629" spans="1:23" s="15" customFormat="1" ht="15" customHeight="1">
      <c r="A629" s="71"/>
      <c r="B629" s="19"/>
      <c r="C629" s="12"/>
      <c r="D629" s="12"/>
      <c r="E629" s="12"/>
      <c r="F629" s="42"/>
      <c r="G629" s="111"/>
      <c r="H629" s="42"/>
      <c r="I629" s="120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</row>
    <row r="630" spans="1:23" s="15" customFormat="1" ht="15" customHeight="1">
      <c r="A630" s="71"/>
      <c r="B630" s="19"/>
      <c r="C630" s="12"/>
      <c r="D630" s="12"/>
      <c r="E630" s="12"/>
      <c r="F630" s="42"/>
      <c r="G630" s="111"/>
      <c r="H630" s="42"/>
      <c r="I630" s="120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</row>
    <row r="631" spans="1:23" s="15" customFormat="1" ht="15" customHeight="1">
      <c r="A631" s="71"/>
      <c r="B631" s="19"/>
      <c r="C631" s="12"/>
      <c r="D631" s="12"/>
      <c r="E631" s="12"/>
      <c r="F631" s="42"/>
      <c r="G631" s="111"/>
      <c r="H631" s="42"/>
      <c r="I631" s="120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</row>
    <row r="632" spans="1:23" s="15" customFormat="1" ht="15" customHeight="1">
      <c r="A632" s="71"/>
      <c r="B632" s="19"/>
      <c r="C632" s="12"/>
      <c r="D632" s="12"/>
      <c r="E632" s="12"/>
      <c r="F632" s="42"/>
      <c r="G632" s="111"/>
      <c r="H632" s="42"/>
      <c r="I632" s="120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</row>
    <row r="633" spans="1:23" s="15" customFormat="1" ht="15" customHeight="1">
      <c r="A633" s="71"/>
      <c r="B633" s="19"/>
      <c r="C633" s="12"/>
      <c r="D633" s="12"/>
      <c r="E633" s="12"/>
      <c r="F633" s="42"/>
      <c r="G633" s="111"/>
      <c r="H633" s="42"/>
      <c r="I633" s="120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</row>
    <row r="634" spans="1:23" s="15" customFormat="1" ht="15" customHeight="1">
      <c r="A634" s="71"/>
      <c r="B634" s="19"/>
      <c r="C634" s="12"/>
      <c r="D634" s="12"/>
      <c r="E634" s="12"/>
      <c r="F634" s="42"/>
      <c r="G634" s="111"/>
      <c r="H634" s="42"/>
      <c r="I634" s="120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</row>
    <row r="635" spans="1:23" s="15" customFormat="1" ht="15" customHeight="1">
      <c r="A635" s="71"/>
      <c r="B635" s="19"/>
      <c r="C635" s="12"/>
      <c r="D635" s="12"/>
      <c r="E635" s="12"/>
      <c r="F635" s="42"/>
      <c r="G635" s="111"/>
      <c r="H635" s="42"/>
      <c r="I635" s="120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</row>
    <row r="636" spans="1:23" s="15" customFormat="1" ht="15" customHeight="1">
      <c r="A636" s="71"/>
      <c r="B636" s="19"/>
      <c r="C636" s="12"/>
      <c r="D636" s="12"/>
      <c r="E636" s="12"/>
      <c r="F636" s="42"/>
      <c r="G636" s="111"/>
      <c r="H636" s="42"/>
      <c r="I636" s="120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</row>
    <row r="637" spans="1:23" s="15" customFormat="1" ht="15" customHeight="1">
      <c r="A637" s="71"/>
      <c r="B637" s="19"/>
      <c r="C637" s="12"/>
      <c r="D637" s="12"/>
      <c r="E637" s="12"/>
      <c r="F637" s="42"/>
      <c r="G637" s="111"/>
      <c r="H637" s="42"/>
      <c r="I637" s="120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</row>
    <row r="638" spans="1:23" s="15" customFormat="1" ht="15" customHeight="1">
      <c r="A638" s="71"/>
      <c r="B638" s="19"/>
      <c r="C638" s="12"/>
      <c r="D638" s="12"/>
      <c r="E638" s="12"/>
      <c r="F638" s="42"/>
      <c r="G638" s="111"/>
      <c r="H638" s="42"/>
      <c r="I638" s="120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</row>
    <row r="639" spans="1:23" s="15" customFormat="1" ht="15" customHeight="1">
      <c r="A639" s="71"/>
      <c r="B639" s="19"/>
      <c r="C639" s="12"/>
      <c r="D639" s="12"/>
      <c r="E639" s="12"/>
      <c r="F639" s="42"/>
      <c r="G639" s="111"/>
      <c r="H639" s="42"/>
      <c r="I639" s="120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</row>
    <row r="640" spans="1:23" s="15" customFormat="1" ht="15" customHeight="1">
      <c r="A640" s="71"/>
      <c r="B640" s="19"/>
      <c r="C640" s="12"/>
      <c r="D640" s="12"/>
      <c r="E640" s="12"/>
      <c r="F640" s="42"/>
      <c r="G640" s="111"/>
      <c r="H640" s="42"/>
      <c r="I640" s="120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</row>
    <row r="641" spans="1:23" s="15" customFormat="1" ht="15" customHeight="1">
      <c r="A641" s="71"/>
      <c r="B641" s="19"/>
      <c r="C641" s="12"/>
      <c r="D641" s="12"/>
      <c r="E641" s="12"/>
      <c r="F641" s="42"/>
      <c r="G641" s="111"/>
      <c r="H641" s="42"/>
      <c r="I641" s="120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</row>
    <row r="642" spans="1:23" s="15" customFormat="1" ht="15" customHeight="1">
      <c r="A642" s="71"/>
      <c r="B642" s="19"/>
      <c r="C642" s="12"/>
      <c r="D642" s="12"/>
      <c r="E642" s="12"/>
      <c r="F642" s="42"/>
      <c r="G642" s="111"/>
      <c r="H642" s="42"/>
      <c r="I642" s="120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</row>
    <row r="643" spans="1:23" s="15" customFormat="1" ht="15" customHeight="1">
      <c r="A643" s="71"/>
      <c r="B643" s="19"/>
      <c r="C643" s="12"/>
      <c r="D643" s="12"/>
      <c r="E643" s="12"/>
      <c r="F643" s="42"/>
      <c r="G643" s="111"/>
      <c r="H643" s="42"/>
      <c r="I643" s="120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</row>
    <row r="644" spans="1:23" s="15" customFormat="1" ht="15" customHeight="1">
      <c r="A644" s="71"/>
      <c r="B644" s="19"/>
      <c r="C644" s="12"/>
      <c r="D644" s="12"/>
      <c r="E644" s="12"/>
      <c r="F644" s="42"/>
      <c r="G644" s="111"/>
      <c r="H644" s="42"/>
      <c r="I644" s="120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</row>
    <row r="645" spans="1:23" s="15" customFormat="1" ht="15" customHeight="1">
      <c r="A645" s="71"/>
      <c r="B645" s="19"/>
      <c r="C645" s="12"/>
      <c r="D645" s="12"/>
      <c r="E645" s="12"/>
      <c r="F645" s="42"/>
      <c r="G645" s="111"/>
      <c r="H645" s="42"/>
      <c r="I645" s="120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</row>
    <row r="646" spans="1:23" s="15" customFormat="1" ht="15" customHeight="1">
      <c r="A646" s="71"/>
      <c r="B646" s="19"/>
      <c r="C646" s="12"/>
      <c r="D646" s="12"/>
      <c r="E646" s="12"/>
      <c r="F646" s="42"/>
      <c r="G646" s="111"/>
      <c r="H646" s="42"/>
      <c r="I646" s="120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</row>
    <row r="647" spans="1:23" s="15" customFormat="1" ht="15" customHeight="1">
      <c r="A647" s="71"/>
      <c r="B647" s="19"/>
      <c r="C647" s="12"/>
      <c r="D647" s="12"/>
      <c r="E647" s="12"/>
      <c r="F647" s="42"/>
      <c r="G647" s="111"/>
      <c r="H647" s="42"/>
      <c r="I647" s="120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</row>
    <row r="648" spans="1:23" s="15" customFormat="1" ht="15" customHeight="1">
      <c r="A648" s="71"/>
      <c r="B648" s="19"/>
      <c r="C648" s="12"/>
      <c r="D648" s="12"/>
      <c r="E648" s="12"/>
      <c r="F648" s="42"/>
      <c r="G648" s="111"/>
      <c r="H648" s="42"/>
      <c r="I648" s="120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</row>
    <row r="649" spans="1:23" s="15" customFormat="1" ht="15" customHeight="1">
      <c r="A649" s="71"/>
      <c r="B649" s="19"/>
      <c r="C649" s="12"/>
      <c r="D649" s="12"/>
      <c r="E649" s="12"/>
      <c r="F649" s="42"/>
      <c r="G649" s="111"/>
      <c r="H649" s="42"/>
      <c r="I649" s="120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</row>
    <row r="650" spans="1:23" s="15" customFormat="1" ht="15" customHeight="1">
      <c r="A650" s="71"/>
      <c r="B650" s="19"/>
      <c r="C650" s="12"/>
      <c r="D650" s="12"/>
      <c r="E650" s="12"/>
      <c r="F650" s="42"/>
      <c r="G650" s="111"/>
      <c r="H650" s="42"/>
      <c r="I650" s="120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</row>
    <row r="651" spans="1:23" s="15" customFormat="1" ht="15" customHeight="1">
      <c r="A651" s="71"/>
      <c r="B651" s="19"/>
      <c r="C651" s="12"/>
      <c r="D651" s="12"/>
      <c r="E651" s="12"/>
      <c r="F651" s="42"/>
      <c r="G651" s="111"/>
      <c r="H651" s="42"/>
      <c r="I651" s="120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</row>
    <row r="652" spans="1:23" s="15" customFormat="1" ht="15" customHeight="1">
      <c r="A652" s="71"/>
      <c r="B652" s="19"/>
      <c r="C652" s="12"/>
      <c r="D652" s="12"/>
      <c r="E652" s="12"/>
      <c r="F652" s="42"/>
      <c r="G652" s="111"/>
      <c r="H652" s="42"/>
      <c r="I652" s="120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</row>
    <row r="653" spans="1:23" s="15" customFormat="1" ht="15" customHeight="1">
      <c r="A653" s="71"/>
      <c r="B653" s="19"/>
      <c r="C653" s="12"/>
      <c r="D653" s="12"/>
      <c r="E653" s="12"/>
      <c r="F653" s="42"/>
      <c r="G653" s="111"/>
      <c r="H653" s="42"/>
      <c r="I653" s="120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</row>
    <row r="654" spans="1:23" s="15" customFormat="1" ht="15" customHeight="1">
      <c r="A654" s="71"/>
      <c r="B654" s="19"/>
      <c r="C654" s="12"/>
      <c r="D654" s="12"/>
      <c r="E654" s="12"/>
      <c r="F654" s="42"/>
      <c r="G654" s="111"/>
      <c r="H654" s="42"/>
      <c r="I654" s="120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</row>
    <row r="655" spans="1:23" s="15" customFormat="1" ht="15" customHeight="1">
      <c r="A655" s="71"/>
      <c r="B655" s="19"/>
      <c r="C655" s="12"/>
      <c r="D655" s="12"/>
      <c r="E655" s="12"/>
      <c r="F655" s="42"/>
      <c r="G655" s="111"/>
      <c r="H655" s="42"/>
      <c r="I655" s="120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</row>
    <row r="656" spans="1:23" s="15" customFormat="1" ht="15" customHeight="1">
      <c r="A656" s="71"/>
      <c r="B656" s="19"/>
      <c r="C656" s="12"/>
      <c r="D656" s="12"/>
      <c r="E656" s="12"/>
      <c r="F656" s="42"/>
      <c r="G656" s="111"/>
      <c r="H656" s="42"/>
      <c r="I656" s="120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</row>
    <row r="657" spans="1:23" s="15" customFormat="1" ht="15" customHeight="1">
      <c r="A657" s="71"/>
      <c r="B657" s="19"/>
      <c r="C657" s="12"/>
      <c r="D657" s="12"/>
      <c r="E657" s="12"/>
      <c r="F657" s="42"/>
      <c r="G657" s="111"/>
      <c r="H657" s="42"/>
      <c r="I657" s="120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</row>
    <row r="658" spans="1:23" s="15" customFormat="1" ht="15" customHeight="1">
      <c r="A658" s="71"/>
      <c r="B658" s="19"/>
      <c r="C658" s="12"/>
      <c r="D658" s="12"/>
      <c r="E658" s="12"/>
      <c r="F658" s="42"/>
      <c r="G658" s="111"/>
      <c r="H658" s="42"/>
      <c r="I658" s="120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</row>
    <row r="659" spans="1:23" s="15" customFormat="1" ht="15" customHeight="1">
      <c r="A659" s="71"/>
      <c r="B659" s="19"/>
      <c r="C659" s="12"/>
      <c r="D659" s="12"/>
      <c r="E659" s="12"/>
      <c r="F659" s="42"/>
      <c r="G659" s="111"/>
      <c r="H659" s="42"/>
      <c r="I659" s="120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</row>
    <row r="660" spans="1:23" s="15" customFormat="1" ht="15" customHeight="1">
      <c r="A660" s="71"/>
      <c r="B660" s="19"/>
      <c r="C660" s="12"/>
      <c r="D660" s="12"/>
      <c r="E660" s="12"/>
      <c r="F660" s="42"/>
      <c r="G660" s="111"/>
      <c r="H660" s="42"/>
      <c r="I660" s="120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</row>
    <row r="661" spans="1:23" s="15" customFormat="1" ht="15" customHeight="1">
      <c r="A661" s="71"/>
      <c r="B661" s="19"/>
      <c r="C661" s="12"/>
      <c r="D661" s="12"/>
      <c r="E661" s="12"/>
      <c r="F661" s="42"/>
      <c r="G661" s="111"/>
      <c r="H661" s="42"/>
      <c r="I661" s="120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</row>
    <row r="662" spans="1:23" s="15" customFormat="1" ht="15" customHeight="1">
      <c r="A662" s="71"/>
      <c r="B662" s="19"/>
      <c r="C662" s="12"/>
      <c r="D662" s="12"/>
      <c r="E662" s="12"/>
      <c r="F662" s="42"/>
      <c r="G662" s="111"/>
      <c r="H662" s="42"/>
      <c r="I662" s="120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</row>
    <row r="663" spans="1:23" s="15" customFormat="1" ht="15" customHeight="1">
      <c r="A663" s="71"/>
      <c r="B663" s="19"/>
      <c r="C663" s="12"/>
      <c r="D663" s="12"/>
      <c r="E663" s="12"/>
      <c r="F663" s="42"/>
      <c r="G663" s="111"/>
      <c r="H663" s="42"/>
      <c r="I663" s="120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</row>
    <row r="664" spans="1:23" s="15" customFormat="1" ht="15" customHeight="1">
      <c r="A664" s="71"/>
      <c r="B664" s="19"/>
      <c r="C664" s="12"/>
      <c r="D664" s="12"/>
      <c r="E664" s="12"/>
      <c r="F664" s="42"/>
      <c r="G664" s="111"/>
      <c r="H664" s="42"/>
      <c r="I664" s="120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</row>
    <row r="665" spans="1:23" s="15" customFormat="1" ht="15" customHeight="1">
      <c r="A665" s="71"/>
      <c r="B665" s="19"/>
      <c r="C665" s="12"/>
      <c r="D665" s="12"/>
      <c r="E665" s="12"/>
      <c r="F665" s="42"/>
      <c r="G665" s="111"/>
      <c r="H665" s="42"/>
      <c r="I665" s="120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</row>
    <row r="666" spans="1:23" s="15" customFormat="1" ht="15" customHeight="1">
      <c r="A666" s="71"/>
      <c r="B666" s="19"/>
      <c r="C666" s="12"/>
      <c r="D666" s="12"/>
      <c r="E666" s="12"/>
      <c r="F666" s="42"/>
      <c r="G666" s="111"/>
      <c r="H666" s="42"/>
      <c r="I666" s="120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</row>
    <row r="667" spans="1:23" s="15" customFormat="1" ht="15" customHeight="1">
      <c r="A667" s="71"/>
      <c r="B667" s="19"/>
      <c r="C667" s="12"/>
      <c r="D667" s="12"/>
      <c r="E667" s="12"/>
      <c r="F667" s="42"/>
      <c r="G667" s="111"/>
      <c r="H667" s="42"/>
      <c r="I667" s="120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</row>
    <row r="668" spans="1:23" s="15" customFormat="1" ht="15" customHeight="1">
      <c r="A668" s="71"/>
      <c r="B668" s="19"/>
      <c r="C668" s="12"/>
      <c r="D668" s="12"/>
      <c r="E668" s="12"/>
      <c r="F668" s="42"/>
      <c r="G668" s="111"/>
      <c r="H668" s="42"/>
      <c r="I668" s="120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</row>
    <row r="669" spans="1:23" s="15" customFormat="1" ht="15" customHeight="1">
      <c r="A669" s="71"/>
      <c r="B669" s="19"/>
      <c r="C669" s="12"/>
      <c r="D669" s="12"/>
      <c r="E669" s="12"/>
      <c r="F669" s="42"/>
      <c r="G669" s="111"/>
      <c r="H669" s="42"/>
      <c r="I669" s="120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</row>
    <row r="670" spans="1:23" s="15" customFormat="1" ht="15" customHeight="1">
      <c r="A670" s="71"/>
      <c r="B670" s="19"/>
      <c r="C670" s="12"/>
      <c r="D670" s="12"/>
      <c r="E670" s="12"/>
      <c r="F670" s="42"/>
      <c r="G670" s="111"/>
      <c r="H670" s="42"/>
      <c r="I670" s="120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</row>
    <row r="671" spans="1:23" s="15" customFormat="1" ht="15" customHeight="1">
      <c r="A671" s="71"/>
      <c r="B671" s="19"/>
      <c r="C671" s="12"/>
      <c r="D671" s="12"/>
      <c r="E671" s="12"/>
      <c r="F671" s="42"/>
      <c r="G671" s="111"/>
      <c r="H671" s="42"/>
      <c r="I671" s="120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</row>
    <row r="672" spans="1:23" s="15" customFormat="1" ht="15" customHeight="1">
      <c r="A672" s="71"/>
      <c r="B672" s="19"/>
      <c r="C672" s="12"/>
      <c r="D672" s="12"/>
      <c r="E672" s="12"/>
      <c r="F672" s="42"/>
      <c r="G672" s="111"/>
      <c r="H672" s="42"/>
      <c r="I672" s="120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</row>
    <row r="673" spans="1:23" s="15" customFormat="1" ht="15" customHeight="1">
      <c r="A673" s="71"/>
      <c r="B673" s="19"/>
      <c r="C673" s="12"/>
      <c r="D673" s="12"/>
      <c r="E673" s="12"/>
      <c r="F673" s="42"/>
      <c r="G673" s="111"/>
      <c r="H673" s="42"/>
      <c r="I673" s="120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</row>
    <row r="674" spans="1:23" s="15" customFormat="1" ht="15" customHeight="1">
      <c r="A674" s="71"/>
      <c r="B674" s="19"/>
      <c r="C674" s="12"/>
      <c r="D674" s="12"/>
      <c r="E674" s="12"/>
      <c r="F674" s="42"/>
      <c r="G674" s="111"/>
      <c r="H674" s="42"/>
      <c r="I674" s="120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</row>
    <row r="675" spans="1:23" s="15" customFormat="1" ht="15" customHeight="1">
      <c r="A675" s="71"/>
      <c r="B675" s="19"/>
      <c r="C675" s="12"/>
      <c r="D675" s="12"/>
      <c r="E675" s="12"/>
      <c r="F675" s="42"/>
      <c r="G675" s="111"/>
      <c r="H675" s="42"/>
      <c r="I675" s="120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</row>
    <row r="676" spans="1:23" s="15" customFormat="1" ht="15" customHeight="1">
      <c r="A676" s="71"/>
      <c r="B676" s="19"/>
      <c r="C676" s="12"/>
      <c r="D676" s="12"/>
      <c r="E676" s="12"/>
      <c r="F676" s="42"/>
      <c r="G676" s="111"/>
      <c r="H676" s="42"/>
      <c r="I676" s="120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</row>
    <row r="677" spans="1:23" s="15" customFormat="1" ht="15" customHeight="1">
      <c r="A677" s="71"/>
      <c r="B677" s="19"/>
      <c r="C677" s="12"/>
      <c r="D677" s="12"/>
      <c r="E677" s="12"/>
      <c r="F677" s="42"/>
      <c r="G677" s="111"/>
      <c r="H677" s="42"/>
      <c r="I677" s="120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</row>
    <row r="678" spans="1:23" s="15" customFormat="1" ht="15" customHeight="1">
      <c r="A678" s="71"/>
      <c r="B678" s="19"/>
      <c r="C678" s="12"/>
      <c r="D678" s="12"/>
      <c r="E678" s="12"/>
      <c r="F678" s="42"/>
      <c r="G678" s="111"/>
      <c r="H678" s="42"/>
      <c r="I678" s="120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</row>
    <row r="679" spans="1:23" s="15" customFormat="1" ht="15" customHeight="1">
      <c r="A679" s="71"/>
      <c r="B679" s="19"/>
      <c r="C679" s="12"/>
      <c r="D679" s="12"/>
      <c r="E679" s="12"/>
      <c r="F679" s="42"/>
      <c r="G679" s="111"/>
      <c r="H679" s="42"/>
      <c r="I679" s="120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</row>
    <row r="680" spans="1:23" s="15" customFormat="1" ht="15" customHeight="1">
      <c r="A680" s="71"/>
      <c r="B680" s="19"/>
      <c r="C680" s="12"/>
      <c r="D680" s="12"/>
      <c r="E680" s="12"/>
      <c r="F680" s="42"/>
      <c r="G680" s="111"/>
      <c r="H680" s="42"/>
      <c r="I680" s="120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</row>
    <row r="681" spans="1:23" s="15" customFormat="1" ht="15" customHeight="1">
      <c r="A681" s="71"/>
      <c r="B681" s="19"/>
      <c r="C681" s="12"/>
      <c r="D681" s="12"/>
      <c r="E681" s="12"/>
      <c r="F681" s="42"/>
      <c r="G681" s="111"/>
      <c r="H681" s="42"/>
      <c r="I681" s="120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</row>
    <row r="682" spans="1:23" s="15" customFormat="1" ht="15" customHeight="1">
      <c r="A682" s="71"/>
      <c r="B682" s="19"/>
      <c r="C682" s="12"/>
      <c r="D682" s="12"/>
      <c r="E682" s="12"/>
      <c r="F682" s="42"/>
      <c r="G682" s="111"/>
      <c r="H682" s="42"/>
      <c r="I682" s="120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</row>
    <row r="683" spans="1:23" s="15" customFormat="1" ht="15" customHeight="1">
      <c r="A683" s="71"/>
      <c r="B683" s="19"/>
      <c r="C683" s="12"/>
      <c r="D683" s="12"/>
      <c r="E683" s="12"/>
      <c r="F683" s="42"/>
      <c r="G683" s="111"/>
      <c r="H683" s="42"/>
      <c r="I683" s="120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</row>
    <row r="684" spans="1:23" s="15" customFormat="1" ht="15" customHeight="1">
      <c r="A684" s="71"/>
      <c r="B684" s="19"/>
      <c r="C684" s="12"/>
      <c r="D684" s="12"/>
      <c r="E684" s="12"/>
      <c r="F684" s="42"/>
      <c r="G684" s="111"/>
      <c r="H684" s="42"/>
      <c r="I684" s="120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</row>
    <row r="685" spans="1:23" s="15" customFormat="1" ht="15" customHeight="1">
      <c r="A685" s="71"/>
      <c r="B685" s="19"/>
      <c r="C685" s="12"/>
      <c r="D685" s="12"/>
      <c r="E685" s="12"/>
      <c r="F685" s="42"/>
      <c r="G685" s="111"/>
      <c r="H685" s="42"/>
      <c r="I685" s="120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</row>
    <row r="686" spans="1:23" s="15" customFormat="1" ht="15" customHeight="1">
      <c r="A686" s="71"/>
      <c r="B686" s="19"/>
      <c r="C686" s="12"/>
      <c r="D686" s="12"/>
      <c r="E686" s="12"/>
      <c r="F686" s="42"/>
      <c r="G686" s="111"/>
      <c r="H686" s="42"/>
      <c r="I686" s="120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</row>
    <row r="687" spans="1:23" s="15" customFormat="1" ht="15" customHeight="1">
      <c r="A687" s="71"/>
      <c r="B687" s="19"/>
      <c r="C687" s="12"/>
      <c r="D687" s="12"/>
      <c r="E687" s="12"/>
      <c r="F687" s="42"/>
      <c r="G687" s="111"/>
      <c r="H687" s="42"/>
      <c r="I687" s="120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</row>
    <row r="688" spans="1:23" s="15" customFormat="1" ht="15" customHeight="1">
      <c r="A688" s="71"/>
      <c r="B688" s="19"/>
      <c r="C688" s="12"/>
      <c r="D688" s="12"/>
      <c r="E688" s="12"/>
      <c r="F688" s="42"/>
      <c r="G688" s="111"/>
      <c r="H688" s="42"/>
      <c r="I688" s="120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</row>
    <row r="689" spans="1:23" s="15" customFormat="1" ht="15" customHeight="1">
      <c r="A689" s="71"/>
      <c r="B689" s="19"/>
      <c r="C689" s="12"/>
      <c r="D689" s="12"/>
      <c r="E689" s="12"/>
      <c r="F689" s="42"/>
      <c r="G689" s="111"/>
      <c r="H689" s="42"/>
      <c r="I689" s="120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</row>
    <row r="690" spans="1:23" s="15" customFormat="1" ht="15" customHeight="1">
      <c r="A690" s="71"/>
      <c r="B690" s="19"/>
      <c r="C690" s="12"/>
      <c r="D690" s="12"/>
      <c r="E690" s="12"/>
      <c r="F690" s="42"/>
      <c r="G690" s="111"/>
      <c r="H690" s="42"/>
      <c r="I690" s="120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</row>
    <row r="691" spans="1:23" s="15" customFormat="1" ht="15" customHeight="1">
      <c r="A691" s="71"/>
      <c r="B691" s="19"/>
      <c r="C691" s="12"/>
      <c r="D691" s="12"/>
      <c r="E691" s="12"/>
      <c r="F691" s="42"/>
      <c r="G691" s="111"/>
      <c r="H691" s="42"/>
      <c r="I691" s="120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</row>
    <row r="692" spans="1:23" s="15" customFormat="1" ht="15" customHeight="1">
      <c r="A692" s="71"/>
      <c r="B692" s="19"/>
      <c r="C692" s="12"/>
      <c r="D692" s="12"/>
      <c r="E692" s="12"/>
      <c r="F692" s="42"/>
      <c r="G692" s="111"/>
      <c r="H692" s="42"/>
      <c r="I692" s="120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</row>
    <row r="693" spans="1:23" s="15" customFormat="1" ht="15" customHeight="1">
      <c r="A693" s="71"/>
      <c r="B693" s="19"/>
      <c r="C693" s="12"/>
      <c r="D693" s="12"/>
      <c r="E693" s="12"/>
      <c r="F693" s="42"/>
      <c r="G693" s="111"/>
      <c r="H693" s="42"/>
      <c r="I693" s="120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</row>
    <row r="694" spans="1:23" s="15" customFormat="1" ht="15" customHeight="1">
      <c r="A694" s="71"/>
      <c r="B694" s="19"/>
      <c r="C694" s="12"/>
      <c r="D694" s="12"/>
      <c r="E694" s="12"/>
      <c r="F694" s="42"/>
      <c r="G694" s="111"/>
      <c r="H694" s="42"/>
      <c r="I694" s="120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</row>
    <row r="695" spans="1:23" s="15" customFormat="1" ht="15" customHeight="1">
      <c r="A695" s="71"/>
      <c r="B695" s="19"/>
      <c r="C695" s="12"/>
      <c r="D695" s="12"/>
      <c r="E695" s="12"/>
      <c r="F695" s="42"/>
      <c r="G695" s="111"/>
      <c r="H695" s="42"/>
      <c r="I695" s="120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</row>
    <row r="696" spans="1:23" s="15" customFormat="1" ht="15" customHeight="1">
      <c r="A696" s="71"/>
      <c r="B696" s="19"/>
      <c r="C696" s="12"/>
      <c r="D696" s="12"/>
      <c r="E696" s="12"/>
      <c r="F696" s="42"/>
      <c r="G696" s="111"/>
      <c r="H696" s="42"/>
      <c r="I696" s="120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</row>
    <row r="697" spans="1:23" s="15" customFormat="1" ht="15" customHeight="1">
      <c r="A697" s="71"/>
      <c r="B697" s="19"/>
      <c r="C697" s="12"/>
      <c r="D697" s="12"/>
      <c r="E697" s="12"/>
      <c r="F697" s="42"/>
      <c r="G697" s="111"/>
      <c r="H697" s="42"/>
      <c r="I697" s="120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</row>
    <row r="698" spans="1:23" s="15" customFormat="1" ht="15" customHeight="1">
      <c r="A698" s="71"/>
      <c r="B698" s="19"/>
      <c r="C698" s="12"/>
      <c r="D698" s="12"/>
      <c r="E698" s="12"/>
      <c r="F698" s="42"/>
      <c r="G698" s="111"/>
      <c r="H698" s="42"/>
      <c r="I698" s="120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</row>
    <row r="699" spans="1:23" s="15" customFormat="1" ht="15" customHeight="1">
      <c r="A699" s="71"/>
      <c r="B699" s="19"/>
      <c r="C699" s="12"/>
      <c r="D699" s="12"/>
      <c r="E699" s="12"/>
      <c r="F699" s="42"/>
      <c r="G699" s="111"/>
      <c r="H699" s="42"/>
      <c r="I699" s="120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</row>
    <row r="700" spans="1:23" s="15" customFormat="1" ht="15" customHeight="1">
      <c r="A700" s="71"/>
      <c r="B700" s="19"/>
      <c r="C700" s="12"/>
      <c r="D700" s="12"/>
      <c r="E700" s="12"/>
      <c r="F700" s="42"/>
      <c r="G700" s="111"/>
      <c r="H700" s="42"/>
      <c r="I700" s="120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</row>
    <row r="701" spans="1:23" s="15" customFormat="1" ht="15" customHeight="1">
      <c r="A701" s="71"/>
      <c r="B701" s="19"/>
      <c r="C701" s="12"/>
      <c r="D701" s="12"/>
      <c r="E701" s="12"/>
      <c r="F701" s="42"/>
      <c r="G701" s="111"/>
      <c r="H701" s="42"/>
      <c r="I701" s="120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</row>
    <row r="702" spans="1:23" s="15" customFormat="1" ht="15" customHeight="1">
      <c r="A702" s="71"/>
      <c r="B702" s="19"/>
      <c r="C702" s="12"/>
      <c r="D702" s="12"/>
      <c r="E702" s="12"/>
      <c r="F702" s="42"/>
      <c r="G702" s="111"/>
      <c r="H702" s="42"/>
      <c r="I702" s="120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</row>
    <row r="703" spans="1:23" s="15" customFormat="1" ht="15" customHeight="1">
      <c r="A703" s="71"/>
      <c r="B703" s="19"/>
      <c r="C703" s="12"/>
      <c r="D703" s="12"/>
      <c r="E703" s="12"/>
      <c r="F703" s="42"/>
      <c r="G703" s="111"/>
      <c r="H703" s="42"/>
      <c r="I703" s="120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</row>
    <row r="704" spans="1:23" s="15" customFormat="1" ht="15" customHeight="1">
      <c r="A704" s="71"/>
      <c r="B704" s="19"/>
      <c r="C704" s="12"/>
      <c r="D704" s="12"/>
      <c r="E704" s="12"/>
      <c r="F704" s="42"/>
      <c r="G704" s="111"/>
      <c r="H704" s="42"/>
      <c r="I704" s="120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</row>
    <row r="705" spans="1:23" s="15" customFormat="1" ht="15" customHeight="1">
      <c r="A705" s="71"/>
      <c r="B705" s="19"/>
      <c r="C705" s="12"/>
      <c r="D705" s="12"/>
      <c r="E705" s="12"/>
      <c r="F705" s="42"/>
      <c r="G705" s="111"/>
      <c r="H705" s="42"/>
      <c r="I705" s="120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</row>
    <row r="706" spans="1:23" s="15" customFormat="1" ht="15" customHeight="1">
      <c r="A706" s="71"/>
      <c r="B706" s="19"/>
      <c r="C706" s="12"/>
      <c r="D706" s="12"/>
      <c r="E706" s="12"/>
      <c r="F706" s="42"/>
      <c r="G706" s="111"/>
      <c r="H706" s="42"/>
      <c r="I706" s="120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</row>
    <row r="707" spans="1:23" s="15" customFormat="1" ht="15" customHeight="1">
      <c r="A707" s="71"/>
      <c r="B707" s="19"/>
      <c r="C707" s="12"/>
      <c r="D707" s="12"/>
      <c r="E707" s="12"/>
      <c r="F707" s="42"/>
      <c r="G707" s="111"/>
      <c r="H707" s="42"/>
      <c r="I707" s="120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</row>
    <row r="708" spans="1:23" s="15" customFormat="1" ht="15" customHeight="1">
      <c r="A708" s="71"/>
      <c r="B708" s="19"/>
      <c r="C708" s="12"/>
      <c r="D708" s="12"/>
      <c r="E708" s="12"/>
      <c r="F708" s="42"/>
      <c r="G708" s="111"/>
      <c r="H708" s="42"/>
      <c r="I708" s="120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</row>
    <row r="709" spans="1:23" s="15" customFormat="1" ht="15" customHeight="1">
      <c r="A709" s="71"/>
      <c r="B709" s="19"/>
      <c r="C709" s="12"/>
      <c r="D709" s="12"/>
      <c r="E709" s="12"/>
      <c r="F709" s="42"/>
      <c r="G709" s="111"/>
      <c r="H709" s="42"/>
      <c r="I709" s="120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</row>
    <row r="710" spans="1:23" s="15" customFormat="1" ht="15" customHeight="1">
      <c r="A710" s="71"/>
      <c r="B710" s="19"/>
      <c r="C710" s="12"/>
      <c r="D710" s="12"/>
      <c r="E710" s="12"/>
      <c r="F710" s="42"/>
      <c r="G710" s="111"/>
      <c r="H710" s="42"/>
      <c r="I710" s="120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</row>
    <row r="711" spans="1:23" s="15" customFormat="1" ht="15" customHeight="1">
      <c r="A711" s="71"/>
      <c r="B711" s="19"/>
      <c r="C711" s="12"/>
      <c r="D711" s="12"/>
      <c r="E711" s="12"/>
      <c r="F711" s="42"/>
      <c r="G711" s="111"/>
      <c r="H711" s="42"/>
      <c r="I711" s="120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</row>
    <row r="712" spans="1:23" s="15" customFormat="1" ht="15" customHeight="1">
      <c r="A712" s="71"/>
      <c r="B712" s="19"/>
      <c r="C712" s="12"/>
      <c r="D712" s="12"/>
      <c r="E712" s="12"/>
      <c r="F712" s="42"/>
      <c r="G712" s="111"/>
      <c r="H712" s="42"/>
      <c r="I712" s="120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</row>
    <row r="713" spans="1:23" s="15" customFormat="1" ht="15" customHeight="1">
      <c r="A713" s="71"/>
      <c r="B713" s="19"/>
      <c r="C713" s="12"/>
      <c r="D713" s="12"/>
      <c r="E713" s="12"/>
      <c r="F713" s="42"/>
      <c r="G713" s="111"/>
      <c r="H713" s="42"/>
      <c r="I713" s="120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</row>
    <row r="714" spans="1:23" s="15" customFormat="1" ht="15" customHeight="1">
      <c r="A714" s="71"/>
      <c r="B714" s="19"/>
      <c r="C714" s="12"/>
      <c r="D714" s="12"/>
      <c r="E714" s="12"/>
      <c r="F714" s="42"/>
      <c r="G714" s="111"/>
      <c r="H714" s="42"/>
      <c r="I714" s="120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</row>
    <row r="715" spans="1:23" s="15" customFormat="1" ht="15" customHeight="1">
      <c r="A715" s="71"/>
      <c r="B715" s="19"/>
      <c r="C715" s="12"/>
      <c r="D715" s="12"/>
      <c r="E715" s="12"/>
      <c r="F715" s="42"/>
      <c r="G715" s="111"/>
      <c r="H715" s="42"/>
      <c r="I715" s="120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</row>
    <row r="716" spans="1:23" s="15" customFormat="1" ht="15" customHeight="1">
      <c r="A716" s="71"/>
      <c r="B716" s="19"/>
      <c r="C716" s="12"/>
      <c r="D716" s="12"/>
      <c r="E716" s="12"/>
      <c r="F716" s="42"/>
      <c r="G716" s="111"/>
      <c r="H716" s="42"/>
      <c r="I716" s="120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</row>
    <row r="717" spans="1:23" s="15" customFormat="1" ht="15" customHeight="1">
      <c r="A717" s="71"/>
      <c r="B717" s="19"/>
      <c r="C717" s="12"/>
      <c r="D717" s="12"/>
      <c r="E717" s="12"/>
      <c r="F717" s="42"/>
      <c r="G717" s="111"/>
      <c r="H717" s="42"/>
      <c r="I717" s="120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</row>
    <row r="718" spans="1:23" s="15" customFormat="1" ht="15" customHeight="1">
      <c r="A718" s="71"/>
      <c r="B718" s="19"/>
      <c r="C718" s="12"/>
      <c r="D718" s="12"/>
      <c r="E718" s="12"/>
      <c r="F718" s="42"/>
      <c r="G718" s="111"/>
      <c r="H718" s="42"/>
      <c r="I718" s="120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</row>
    <row r="719" spans="1:23" s="15" customFormat="1" ht="15" customHeight="1">
      <c r="A719" s="71"/>
      <c r="B719" s="19"/>
      <c r="C719" s="12"/>
      <c r="D719" s="12"/>
      <c r="E719" s="12"/>
      <c r="F719" s="42"/>
      <c r="G719" s="111"/>
      <c r="H719" s="42"/>
      <c r="I719" s="120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</row>
    <row r="720" spans="1:23" s="15" customFormat="1" ht="15" customHeight="1">
      <c r="A720" s="71"/>
      <c r="B720" s="19"/>
      <c r="C720" s="12"/>
      <c r="D720" s="12"/>
      <c r="E720" s="12"/>
      <c r="F720" s="42"/>
      <c r="G720" s="111"/>
      <c r="H720" s="42"/>
      <c r="I720" s="120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</row>
    <row r="721" spans="1:23" s="15" customFormat="1" ht="15" customHeight="1">
      <c r="A721" s="71"/>
      <c r="B721" s="19"/>
      <c r="C721" s="12"/>
      <c r="D721" s="12"/>
      <c r="E721" s="12"/>
      <c r="F721" s="42"/>
      <c r="G721" s="111"/>
      <c r="H721" s="42"/>
      <c r="I721" s="120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</row>
    <row r="722" spans="1:23" s="15" customFormat="1" ht="15" customHeight="1">
      <c r="A722" s="71"/>
      <c r="B722" s="19"/>
      <c r="C722" s="12"/>
      <c r="D722" s="12"/>
      <c r="E722" s="12"/>
      <c r="F722" s="42"/>
      <c r="G722" s="111"/>
      <c r="H722" s="42"/>
      <c r="I722" s="120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</row>
    <row r="723" spans="1:23" s="15" customFormat="1" ht="15" customHeight="1">
      <c r="A723" s="71"/>
      <c r="B723" s="19"/>
      <c r="C723" s="12"/>
      <c r="D723" s="12"/>
      <c r="E723" s="12"/>
      <c r="F723" s="42"/>
      <c r="G723" s="111"/>
      <c r="H723" s="42"/>
      <c r="I723" s="120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</row>
    <row r="724" spans="1:23" s="15" customFormat="1" ht="15" customHeight="1">
      <c r="A724" s="71"/>
      <c r="B724" s="19"/>
      <c r="C724" s="12"/>
      <c r="D724" s="12"/>
      <c r="E724" s="12"/>
      <c r="F724" s="42"/>
      <c r="G724" s="111"/>
      <c r="H724" s="42"/>
      <c r="I724" s="120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</row>
    <row r="725" spans="1:23" s="15" customFormat="1" ht="15" customHeight="1">
      <c r="A725" s="71"/>
      <c r="B725" s="19"/>
      <c r="C725" s="12"/>
      <c r="D725" s="12"/>
      <c r="E725" s="12"/>
      <c r="F725" s="42"/>
      <c r="G725" s="111"/>
      <c r="H725" s="42"/>
      <c r="I725" s="120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</row>
    <row r="726" spans="1:23" s="15" customFormat="1" ht="15" customHeight="1">
      <c r="A726" s="71"/>
      <c r="B726" s="19"/>
      <c r="C726" s="12"/>
      <c r="D726" s="12"/>
      <c r="E726" s="12"/>
      <c r="F726" s="42"/>
      <c r="G726" s="111"/>
      <c r="H726" s="42"/>
      <c r="I726" s="120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</row>
    <row r="727" spans="1:23" s="15" customFormat="1" ht="15" customHeight="1">
      <c r="A727" s="71"/>
      <c r="B727" s="19"/>
      <c r="C727" s="12"/>
      <c r="D727" s="12"/>
      <c r="E727" s="12"/>
      <c r="F727" s="42"/>
      <c r="G727" s="111"/>
      <c r="H727" s="42"/>
      <c r="I727" s="120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</row>
    <row r="728" spans="1:23" s="15" customFormat="1" ht="15" customHeight="1">
      <c r="A728" s="71"/>
      <c r="B728" s="19"/>
      <c r="C728" s="12"/>
      <c r="D728" s="12"/>
      <c r="E728" s="12"/>
      <c r="F728" s="42"/>
      <c r="G728" s="111"/>
      <c r="H728" s="42"/>
      <c r="I728" s="120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</row>
    <row r="729" spans="1:23" s="15" customFormat="1" ht="15" customHeight="1">
      <c r="A729" s="71"/>
      <c r="B729" s="19"/>
      <c r="C729" s="12"/>
      <c r="D729" s="12"/>
      <c r="E729" s="12"/>
      <c r="F729" s="42"/>
      <c r="G729" s="111"/>
      <c r="H729" s="42"/>
      <c r="I729" s="120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</row>
    <row r="730" spans="1:23" s="15" customFormat="1" ht="15" customHeight="1">
      <c r="A730" s="71"/>
      <c r="B730" s="19"/>
      <c r="C730" s="12"/>
      <c r="D730" s="12"/>
      <c r="E730" s="12"/>
      <c r="F730" s="42"/>
      <c r="G730" s="111"/>
      <c r="H730" s="42"/>
      <c r="I730" s="120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</row>
    <row r="731" spans="1:23" s="15" customFormat="1" ht="15" customHeight="1">
      <c r="A731" s="71"/>
      <c r="B731" s="19"/>
      <c r="C731" s="12"/>
      <c r="D731" s="12"/>
      <c r="E731" s="12"/>
      <c r="F731" s="42"/>
      <c r="G731" s="111"/>
      <c r="H731" s="42"/>
      <c r="I731" s="120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</row>
    <row r="732" spans="1:23" s="15" customFormat="1" ht="15" customHeight="1">
      <c r="A732" s="71"/>
      <c r="B732" s="19"/>
      <c r="C732" s="12"/>
      <c r="D732" s="12"/>
      <c r="E732" s="12"/>
      <c r="F732" s="42"/>
      <c r="G732" s="111"/>
      <c r="H732" s="42"/>
      <c r="I732" s="120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</row>
    <row r="733" spans="1:23" s="15" customFormat="1" ht="15" customHeight="1">
      <c r="A733" s="71"/>
      <c r="B733" s="19"/>
      <c r="C733" s="12"/>
      <c r="D733" s="12"/>
      <c r="E733" s="12"/>
      <c r="F733" s="42"/>
      <c r="G733" s="111"/>
      <c r="H733" s="42"/>
      <c r="I733" s="120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</row>
    <row r="734" spans="1:23" s="15" customFormat="1" ht="15" customHeight="1">
      <c r="A734" s="71"/>
      <c r="B734" s="19"/>
      <c r="C734" s="12"/>
      <c r="D734" s="12"/>
      <c r="E734" s="12"/>
      <c r="F734" s="42"/>
      <c r="G734" s="111"/>
      <c r="H734" s="42"/>
      <c r="I734" s="120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</row>
    <row r="735" spans="1:23" s="15" customFormat="1" ht="15" customHeight="1">
      <c r="A735" s="71"/>
      <c r="B735" s="19"/>
      <c r="C735" s="12"/>
      <c r="D735" s="12"/>
      <c r="E735" s="12"/>
      <c r="F735" s="42"/>
      <c r="G735" s="111"/>
      <c r="H735" s="42"/>
      <c r="I735" s="120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</row>
    <row r="736" spans="1:23" s="15" customFormat="1" ht="15" customHeight="1">
      <c r="A736" s="71"/>
      <c r="B736" s="19"/>
      <c r="C736" s="12"/>
      <c r="D736" s="12"/>
      <c r="E736" s="12"/>
      <c r="F736" s="42"/>
      <c r="G736" s="111"/>
      <c r="H736" s="42"/>
      <c r="I736" s="120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</row>
    <row r="737" spans="1:23" s="15" customFormat="1" ht="15" customHeight="1">
      <c r="A737" s="71"/>
      <c r="B737" s="19"/>
      <c r="C737" s="12"/>
      <c r="D737" s="12"/>
      <c r="E737" s="12"/>
      <c r="F737" s="42"/>
      <c r="G737" s="111"/>
      <c r="H737" s="42"/>
      <c r="I737" s="120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</row>
    <row r="738" spans="1:23" s="15" customFormat="1" ht="15" customHeight="1">
      <c r="A738" s="71"/>
      <c r="B738" s="19"/>
      <c r="C738" s="12"/>
      <c r="D738" s="12"/>
      <c r="E738" s="12"/>
      <c r="F738" s="42"/>
      <c r="G738" s="111"/>
      <c r="H738" s="42"/>
      <c r="I738" s="120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</row>
    <row r="739" spans="1:23" s="15" customFormat="1" ht="15" customHeight="1">
      <c r="A739" s="71"/>
      <c r="B739" s="19"/>
      <c r="C739" s="12"/>
      <c r="D739" s="12"/>
      <c r="E739" s="12"/>
      <c r="F739" s="42"/>
      <c r="G739" s="111"/>
      <c r="H739" s="42"/>
      <c r="I739" s="120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</row>
    <row r="740" spans="1:23" s="15" customFormat="1" ht="15" customHeight="1">
      <c r="A740" s="71"/>
      <c r="B740" s="19"/>
      <c r="C740" s="12"/>
      <c r="D740" s="12"/>
      <c r="E740" s="12"/>
      <c r="F740" s="42"/>
      <c r="G740" s="111"/>
      <c r="H740" s="42"/>
      <c r="I740" s="120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</row>
    <row r="741" spans="1:23" s="15" customFormat="1" ht="15" customHeight="1">
      <c r="A741" s="71"/>
      <c r="B741" s="19"/>
      <c r="C741" s="12"/>
      <c r="D741" s="12"/>
      <c r="E741" s="12"/>
      <c r="F741" s="42"/>
      <c r="G741" s="111"/>
      <c r="H741" s="42"/>
      <c r="I741" s="120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</row>
    <row r="742" spans="1:23" s="15" customFormat="1" ht="15" customHeight="1">
      <c r="A742" s="71"/>
      <c r="B742" s="19"/>
      <c r="C742" s="12"/>
      <c r="D742" s="12"/>
      <c r="E742" s="12"/>
      <c r="F742" s="42"/>
      <c r="G742" s="111"/>
      <c r="H742" s="42"/>
      <c r="I742" s="120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</row>
    <row r="743" spans="1:23" s="15" customFormat="1" ht="15" customHeight="1">
      <c r="A743" s="71"/>
      <c r="B743" s="19"/>
      <c r="C743" s="12"/>
      <c r="D743" s="12"/>
      <c r="E743" s="12"/>
      <c r="F743" s="42"/>
      <c r="G743" s="111"/>
      <c r="H743" s="42"/>
      <c r="I743" s="120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</row>
    <row r="744" spans="1:23" s="15" customFormat="1" ht="15" customHeight="1">
      <c r="A744" s="71"/>
      <c r="B744" s="19"/>
      <c r="C744" s="12"/>
      <c r="D744" s="12"/>
      <c r="E744" s="12"/>
      <c r="F744" s="42"/>
      <c r="G744" s="111"/>
      <c r="H744" s="42"/>
      <c r="I744" s="120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</row>
    <row r="745" spans="1:23" s="15" customFormat="1" ht="15" customHeight="1">
      <c r="A745" s="71"/>
      <c r="B745" s="19"/>
      <c r="C745" s="12"/>
      <c r="D745" s="12"/>
      <c r="E745" s="12"/>
      <c r="F745" s="42"/>
      <c r="G745" s="111"/>
      <c r="H745" s="42"/>
      <c r="I745" s="120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</row>
    <row r="746" spans="1:23" s="15" customFormat="1" ht="15" customHeight="1">
      <c r="A746" s="71"/>
      <c r="B746" s="19"/>
      <c r="C746" s="12"/>
      <c r="D746" s="12"/>
      <c r="E746" s="12"/>
      <c r="F746" s="42"/>
      <c r="G746" s="111"/>
      <c r="H746" s="42"/>
      <c r="I746" s="120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</row>
    <row r="747" spans="1:23" s="15" customFormat="1" ht="15" customHeight="1">
      <c r="A747" s="71"/>
      <c r="B747" s="19"/>
      <c r="C747" s="12"/>
      <c r="D747" s="12"/>
      <c r="E747" s="12"/>
      <c r="F747" s="42"/>
      <c r="G747" s="111"/>
      <c r="H747" s="42"/>
      <c r="I747" s="120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</row>
    <row r="748" spans="1:23" s="15" customFormat="1" ht="15" customHeight="1">
      <c r="A748" s="71"/>
      <c r="B748" s="19"/>
      <c r="C748" s="12"/>
      <c r="D748" s="12"/>
      <c r="E748" s="12"/>
      <c r="F748" s="42"/>
      <c r="G748" s="111"/>
      <c r="H748" s="42"/>
      <c r="I748" s="120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</row>
    <row r="749" spans="1:23" s="15" customFormat="1" ht="15" customHeight="1">
      <c r="A749" s="71"/>
      <c r="B749" s="19"/>
      <c r="C749" s="12"/>
      <c r="D749" s="12"/>
      <c r="E749" s="12"/>
      <c r="F749" s="42"/>
      <c r="G749" s="111"/>
      <c r="H749" s="42"/>
      <c r="I749" s="120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</row>
    <row r="750" spans="1:23" s="15" customFormat="1" ht="15" customHeight="1">
      <c r="A750" s="71"/>
      <c r="B750" s="19"/>
      <c r="C750" s="12"/>
      <c r="D750" s="12"/>
      <c r="E750" s="12"/>
      <c r="F750" s="42"/>
      <c r="G750" s="111"/>
      <c r="H750" s="42"/>
      <c r="I750" s="120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</row>
    <row r="751" spans="1:23" s="15" customFormat="1" ht="15" customHeight="1">
      <c r="A751" s="71"/>
      <c r="B751" s="19"/>
      <c r="C751" s="12"/>
      <c r="D751" s="12"/>
      <c r="E751" s="12"/>
      <c r="F751" s="42"/>
      <c r="G751" s="111"/>
      <c r="H751" s="42"/>
      <c r="I751" s="120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</row>
    <row r="752" spans="1:23" s="15" customFormat="1" ht="15" customHeight="1">
      <c r="A752" s="71"/>
      <c r="B752" s="19"/>
      <c r="C752" s="12"/>
      <c r="D752" s="12"/>
      <c r="E752" s="12"/>
      <c r="F752" s="42"/>
      <c r="G752" s="111"/>
      <c r="H752" s="42"/>
      <c r="I752" s="120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</row>
    <row r="753" spans="1:23" s="15" customFormat="1" ht="15" customHeight="1">
      <c r="A753" s="71"/>
      <c r="B753" s="19"/>
      <c r="C753" s="12"/>
      <c r="D753" s="12"/>
      <c r="E753" s="12"/>
      <c r="F753" s="42"/>
      <c r="G753" s="111"/>
      <c r="H753" s="42"/>
      <c r="I753" s="120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</row>
    <row r="754" spans="1:23" s="15" customFormat="1" ht="15" customHeight="1">
      <c r="A754" s="71"/>
      <c r="B754" s="19"/>
      <c r="C754" s="12"/>
      <c r="D754" s="12"/>
      <c r="E754" s="12"/>
      <c r="F754" s="42"/>
      <c r="G754" s="111"/>
      <c r="H754" s="42"/>
      <c r="I754" s="120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</row>
    <row r="755" spans="1:23" s="15" customFormat="1" ht="15" customHeight="1">
      <c r="A755" s="71"/>
      <c r="B755" s="19"/>
      <c r="C755" s="12"/>
      <c r="D755" s="12"/>
      <c r="E755" s="12"/>
      <c r="F755" s="42"/>
      <c r="G755" s="111"/>
      <c r="H755" s="42"/>
      <c r="I755" s="120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</row>
    <row r="756" spans="1:23" s="15" customFormat="1" ht="15" customHeight="1">
      <c r="A756" s="71"/>
      <c r="B756" s="19"/>
      <c r="C756" s="12"/>
      <c r="D756" s="12"/>
      <c r="E756" s="12"/>
      <c r="F756" s="42"/>
      <c r="G756" s="111"/>
      <c r="H756" s="42"/>
      <c r="I756" s="120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</row>
    <row r="757" spans="1:23" s="15" customFormat="1" ht="15" customHeight="1">
      <c r="A757" s="71"/>
      <c r="B757" s="19"/>
      <c r="C757" s="12"/>
      <c r="D757" s="12"/>
      <c r="E757" s="12"/>
      <c r="F757" s="42"/>
      <c r="G757" s="111"/>
      <c r="H757" s="42"/>
      <c r="I757" s="120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</row>
    <row r="758" spans="1:23" s="15" customFormat="1" ht="15" customHeight="1">
      <c r="A758" s="71"/>
      <c r="B758" s="19"/>
      <c r="C758" s="12"/>
      <c r="D758" s="12"/>
      <c r="E758" s="12"/>
      <c r="F758" s="42"/>
      <c r="G758" s="111"/>
      <c r="H758" s="42"/>
      <c r="I758" s="120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</row>
    <row r="759" spans="1:23" s="15" customFormat="1" ht="15" customHeight="1">
      <c r="A759" s="71"/>
      <c r="B759" s="19"/>
      <c r="C759" s="12"/>
      <c r="D759" s="12"/>
      <c r="E759" s="12"/>
      <c r="F759" s="42"/>
      <c r="G759" s="111"/>
      <c r="H759" s="42"/>
      <c r="I759" s="120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</row>
    <row r="760" spans="1:23" s="15" customFormat="1" ht="15" customHeight="1">
      <c r="A760" s="71"/>
      <c r="B760" s="19"/>
      <c r="C760" s="12"/>
      <c r="D760" s="12"/>
      <c r="E760" s="12"/>
      <c r="F760" s="42"/>
      <c r="G760" s="111"/>
      <c r="H760" s="42"/>
      <c r="I760" s="120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</row>
    <row r="761" spans="1:23" s="15" customFormat="1" ht="15" customHeight="1">
      <c r="A761" s="71"/>
      <c r="B761" s="19"/>
      <c r="C761" s="12"/>
      <c r="D761" s="12"/>
      <c r="E761" s="12"/>
      <c r="F761" s="42"/>
      <c r="G761" s="111"/>
      <c r="H761" s="42"/>
      <c r="I761" s="120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</row>
    <row r="762" spans="1:23" s="15" customFormat="1" ht="15" customHeight="1">
      <c r="A762" s="71"/>
      <c r="B762" s="19"/>
      <c r="C762" s="12"/>
      <c r="D762" s="12"/>
      <c r="E762" s="12"/>
      <c r="F762" s="42"/>
      <c r="G762" s="111"/>
      <c r="H762" s="42"/>
      <c r="I762" s="120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</row>
    <row r="763" spans="1:23" s="15" customFormat="1" ht="15" customHeight="1">
      <c r="A763" s="71"/>
      <c r="B763" s="19"/>
      <c r="C763" s="12"/>
      <c r="D763" s="12"/>
      <c r="E763" s="12"/>
      <c r="F763" s="42"/>
      <c r="G763" s="111"/>
      <c r="H763" s="42"/>
      <c r="I763" s="120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</row>
  </sheetData>
  <mergeCells count="2">
    <mergeCell ref="B2:E2"/>
    <mergeCell ref="A295:E295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54"/>
  <sheetViews>
    <sheetView workbookViewId="0"/>
  </sheetViews>
  <sheetFormatPr defaultColWidth="9.140625" defaultRowHeight="15"/>
  <cols>
    <col min="1" max="4" width="9.140625" style="16"/>
    <col min="5" max="5" width="56.85546875" style="16" customWidth="1"/>
    <col min="6" max="8" width="9.140625" style="16"/>
    <col min="9" max="9" width="11.7109375" style="16" bestFit="1" customWidth="1"/>
    <col min="10" max="16384" width="9.140625" style="16"/>
  </cols>
  <sheetData>
    <row r="1" spans="1:9" ht="53.25" customHeight="1"/>
    <row r="2" spans="1:9" s="4" customFormat="1" ht="43.9" customHeight="1">
      <c r="A2" s="125" t="s">
        <v>273</v>
      </c>
      <c r="B2" s="478" t="s">
        <v>24</v>
      </c>
      <c r="C2" s="479"/>
      <c r="D2" s="479"/>
      <c r="E2" s="480"/>
      <c r="F2" s="125" t="s">
        <v>274</v>
      </c>
      <c r="G2" s="126" t="s">
        <v>275</v>
      </c>
      <c r="H2" s="126" t="s">
        <v>276</v>
      </c>
      <c r="I2" s="127" t="s">
        <v>277</v>
      </c>
    </row>
    <row r="3" spans="1:9" s="7" customFormat="1">
      <c r="A3" s="5"/>
      <c r="B3" s="6"/>
      <c r="F3" s="8"/>
      <c r="G3" s="67"/>
      <c r="H3" s="9"/>
      <c r="I3" s="114"/>
    </row>
    <row r="4" spans="1:9">
      <c r="A4" s="10"/>
      <c r="B4" s="11" t="s">
        <v>420</v>
      </c>
      <c r="C4" s="12"/>
      <c r="D4" s="12"/>
      <c r="E4" s="12"/>
      <c r="F4" s="13"/>
      <c r="G4" s="13"/>
      <c r="H4" s="13"/>
      <c r="I4" s="115"/>
    </row>
    <row r="5" spans="1:9">
      <c r="A5" s="10"/>
      <c r="B5" s="17"/>
      <c r="C5" s="12"/>
      <c r="D5" s="12"/>
      <c r="E5" s="12"/>
      <c r="F5" s="13"/>
      <c r="G5" s="13"/>
      <c r="H5" s="13"/>
      <c r="I5" s="115"/>
    </row>
    <row r="6" spans="1:9">
      <c r="A6" s="10"/>
      <c r="B6" s="11" t="s">
        <v>421</v>
      </c>
      <c r="C6" s="12"/>
      <c r="D6" s="12"/>
      <c r="E6" s="12"/>
      <c r="F6" s="13"/>
      <c r="G6" s="13"/>
      <c r="H6" s="13"/>
      <c r="I6" s="115"/>
    </row>
    <row r="7" spans="1:9">
      <c r="A7" s="10"/>
      <c r="B7" s="11"/>
      <c r="C7" s="12"/>
      <c r="D7" s="12"/>
      <c r="E7" s="12"/>
      <c r="F7" s="13"/>
      <c r="G7" s="13"/>
      <c r="H7" s="13"/>
      <c r="I7" s="115"/>
    </row>
    <row r="8" spans="1:9">
      <c r="A8" s="10"/>
      <c r="B8" s="11"/>
      <c r="C8" s="18"/>
      <c r="D8" s="12"/>
      <c r="E8" s="12"/>
      <c r="F8" s="13"/>
      <c r="G8" s="13"/>
      <c r="H8" s="13"/>
      <c r="I8" s="115"/>
    </row>
    <row r="9" spans="1:9">
      <c r="A9" s="10" t="s">
        <v>31</v>
      </c>
      <c r="B9" s="19" t="s">
        <v>281</v>
      </c>
      <c r="C9" s="18"/>
      <c r="D9" s="12"/>
      <c r="E9" s="12"/>
      <c r="F9" s="13"/>
      <c r="G9" s="13"/>
      <c r="H9" s="13"/>
      <c r="I9" s="115"/>
    </row>
    <row r="10" spans="1:9">
      <c r="A10" s="10"/>
      <c r="B10" s="19" t="s">
        <v>282</v>
      </c>
      <c r="C10" s="18"/>
      <c r="D10" s="12"/>
      <c r="E10" s="12"/>
      <c r="F10" s="13" t="s">
        <v>289</v>
      </c>
      <c r="G10" s="13">
        <f>4.4*3.3</f>
        <v>14.52</v>
      </c>
      <c r="H10" s="13" t="s">
        <v>15</v>
      </c>
      <c r="I10" s="115" t="s">
        <v>15</v>
      </c>
    </row>
    <row r="11" spans="1:9">
      <c r="A11" s="10"/>
      <c r="B11" s="19"/>
      <c r="C11" s="18"/>
      <c r="D11" s="12"/>
      <c r="E11" s="12"/>
      <c r="F11" s="13"/>
      <c r="G11" s="13"/>
      <c r="H11" s="13"/>
      <c r="I11" s="115"/>
    </row>
    <row r="12" spans="1:9">
      <c r="A12" s="10" t="s">
        <v>34</v>
      </c>
      <c r="B12" s="19" t="s">
        <v>100</v>
      </c>
      <c r="C12" s="18"/>
      <c r="D12" s="12"/>
      <c r="E12" s="12"/>
      <c r="F12" s="13"/>
      <c r="G12" s="13"/>
      <c r="H12" s="13"/>
      <c r="I12" s="115"/>
    </row>
    <row r="13" spans="1:9">
      <c r="A13" s="10"/>
      <c r="B13" s="19" t="s">
        <v>101</v>
      </c>
      <c r="C13" s="18"/>
      <c r="D13" s="12"/>
      <c r="E13" s="12"/>
      <c r="F13" s="13"/>
      <c r="G13" s="13"/>
      <c r="H13" s="13"/>
      <c r="I13" s="115"/>
    </row>
    <row r="14" spans="1:9">
      <c r="A14" s="10"/>
      <c r="B14" s="19" t="s">
        <v>102</v>
      </c>
      <c r="C14" s="18"/>
      <c r="D14" s="12"/>
      <c r="E14" s="12"/>
      <c r="F14" s="13" t="s">
        <v>33</v>
      </c>
      <c r="G14" s="13">
        <v>1</v>
      </c>
      <c r="H14" s="13" t="s">
        <v>15</v>
      </c>
      <c r="I14" s="115" t="s">
        <v>15</v>
      </c>
    </row>
    <row r="15" spans="1:9">
      <c r="A15" s="10"/>
      <c r="B15" s="19"/>
      <c r="C15" s="18"/>
      <c r="D15" s="12"/>
      <c r="E15" s="12"/>
      <c r="F15" s="13"/>
      <c r="G15" s="13"/>
      <c r="H15" s="13"/>
      <c r="I15" s="115"/>
    </row>
    <row r="16" spans="1:9">
      <c r="A16" s="309"/>
      <c r="B16" s="310" t="s">
        <v>283</v>
      </c>
      <c r="C16" s="311"/>
      <c r="D16" s="312"/>
      <c r="E16" s="312"/>
      <c r="F16" s="313" t="s">
        <v>272</v>
      </c>
      <c r="G16" s="314"/>
      <c r="H16" s="314"/>
      <c r="I16" s="319" t="e">
        <f>I10+I14</f>
        <v>#VALUE!</v>
      </c>
    </row>
    <row r="17" spans="1:9">
      <c r="A17" s="10"/>
      <c r="B17" s="17"/>
      <c r="C17" s="18"/>
      <c r="D17" s="12"/>
      <c r="E17" s="12"/>
      <c r="F17" s="13"/>
      <c r="G17" s="13"/>
      <c r="H17" s="13"/>
      <c r="I17" s="115"/>
    </row>
    <row r="18" spans="1:9">
      <c r="A18" s="10"/>
      <c r="B18" s="17"/>
      <c r="C18" s="18"/>
      <c r="D18" s="12"/>
      <c r="E18" s="12"/>
      <c r="F18" s="13"/>
      <c r="G18" s="13"/>
      <c r="H18" s="13"/>
      <c r="I18" s="115"/>
    </row>
    <row r="19" spans="1:9">
      <c r="A19" s="253"/>
      <c r="B19" s="266" t="s">
        <v>422</v>
      </c>
      <c r="C19" s="256"/>
      <c r="D19" s="257"/>
      <c r="E19" s="257"/>
      <c r="F19" s="258"/>
      <c r="G19" s="258"/>
      <c r="H19" s="258"/>
      <c r="I19" s="116"/>
    </row>
    <row r="20" spans="1:9">
      <c r="A20" s="10"/>
      <c r="B20" s="11"/>
      <c r="C20" s="18"/>
      <c r="D20" s="12"/>
      <c r="E20" s="12"/>
      <c r="F20" s="13"/>
      <c r="G20" s="13"/>
      <c r="H20" s="13"/>
      <c r="I20" s="115"/>
    </row>
    <row r="21" spans="1:9">
      <c r="A21" s="10"/>
      <c r="B21" s="11"/>
      <c r="C21" s="18"/>
      <c r="D21" s="12"/>
      <c r="E21" s="12"/>
      <c r="F21" s="13"/>
      <c r="G21" s="13"/>
      <c r="H21" s="13"/>
      <c r="I21" s="115"/>
    </row>
    <row r="22" spans="1:9">
      <c r="A22" s="10"/>
      <c r="B22" s="20" t="s">
        <v>106</v>
      </c>
      <c r="C22" s="12"/>
      <c r="D22" s="12"/>
      <c r="E22" s="12"/>
      <c r="F22" s="13"/>
      <c r="G22" s="13"/>
      <c r="H22" s="13"/>
      <c r="I22" s="115"/>
    </row>
    <row r="23" spans="1:9">
      <c r="A23" s="10"/>
      <c r="B23" s="20" t="s">
        <v>107</v>
      </c>
      <c r="C23" s="12"/>
      <c r="D23" s="12"/>
      <c r="E23" s="12"/>
      <c r="F23" s="13"/>
      <c r="G23" s="13"/>
      <c r="H23" s="13"/>
      <c r="I23" s="115"/>
    </row>
    <row r="24" spans="1:9">
      <c r="A24" s="10"/>
      <c r="B24" s="20"/>
      <c r="C24" s="12"/>
      <c r="D24" s="12"/>
      <c r="E24" s="12"/>
      <c r="F24" s="13"/>
      <c r="G24" s="13"/>
      <c r="H24" s="13"/>
      <c r="I24" s="115"/>
    </row>
    <row r="25" spans="1:9">
      <c r="A25" s="10" t="s">
        <v>31</v>
      </c>
      <c r="B25" s="19" t="s">
        <v>423</v>
      </c>
      <c r="C25" s="12"/>
      <c r="D25" s="12"/>
      <c r="E25" s="12"/>
      <c r="F25" s="13" t="s">
        <v>288</v>
      </c>
      <c r="G25" s="13">
        <f>15.4*0.2</f>
        <v>3.08</v>
      </c>
      <c r="H25" s="13" t="s">
        <v>15</v>
      </c>
      <c r="I25" s="115" t="s">
        <v>15</v>
      </c>
    </row>
    <row r="26" spans="1:9">
      <c r="A26" s="10"/>
      <c r="B26" s="20"/>
      <c r="C26" s="12"/>
      <c r="D26" s="12"/>
      <c r="E26" s="12"/>
      <c r="F26" s="13"/>
      <c r="G26" s="13"/>
      <c r="H26" s="13"/>
      <c r="I26" s="115"/>
    </row>
    <row r="27" spans="1:9">
      <c r="A27" s="10"/>
      <c r="B27" s="21"/>
      <c r="C27" s="12"/>
      <c r="D27" s="12"/>
      <c r="E27" s="12"/>
      <c r="F27" s="13"/>
      <c r="G27" s="13"/>
      <c r="H27" s="13"/>
      <c r="I27" s="115"/>
    </row>
    <row r="28" spans="1:9">
      <c r="A28" s="10" t="s">
        <v>34</v>
      </c>
      <c r="B28" s="19" t="s">
        <v>286</v>
      </c>
      <c r="C28" s="12"/>
      <c r="D28" s="12"/>
      <c r="E28" s="12"/>
      <c r="F28" s="13"/>
      <c r="G28" s="13"/>
      <c r="H28" s="13"/>
      <c r="I28" s="115"/>
    </row>
    <row r="29" spans="1:9">
      <c r="A29" s="10"/>
      <c r="B29" s="19" t="s">
        <v>287</v>
      </c>
      <c r="C29" s="12"/>
      <c r="D29" s="12"/>
      <c r="E29" s="12"/>
      <c r="F29" s="13" t="s">
        <v>288</v>
      </c>
      <c r="G29" s="13">
        <f>15.4*0.6*1</f>
        <v>9.24</v>
      </c>
      <c r="H29" s="13" t="s">
        <v>15</v>
      </c>
      <c r="I29" s="115" t="s">
        <v>15</v>
      </c>
    </row>
    <row r="30" spans="1:9">
      <c r="A30" s="10"/>
      <c r="B30" s="19"/>
      <c r="C30" s="12"/>
      <c r="D30" s="12"/>
      <c r="E30" s="12"/>
      <c r="F30" s="13"/>
      <c r="G30" s="13"/>
      <c r="H30" s="13"/>
      <c r="I30" s="115"/>
    </row>
    <row r="31" spans="1:9">
      <c r="A31" s="10"/>
      <c r="B31" s="19"/>
      <c r="C31" s="12"/>
      <c r="D31" s="12"/>
      <c r="E31" s="12"/>
      <c r="F31" s="13"/>
      <c r="G31" s="13"/>
      <c r="H31" s="13"/>
      <c r="I31" s="115"/>
    </row>
    <row r="32" spans="1:9">
      <c r="A32" s="10"/>
      <c r="B32" s="20" t="s">
        <v>119</v>
      </c>
      <c r="C32" s="12"/>
      <c r="D32" s="12"/>
      <c r="E32" s="12"/>
      <c r="F32" s="13"/>
      <c r="G32" s="13"/>
      <c r="H32" s="13"/>
      <c r="I32" s="115"/>
    </row>
    <row r="33" spans="1:9">
      <c r="A33" s="10"/>
      <c r="B33" s="19"/>
      <c r="C33" s="12"/>
      <c r="D33" s="12"/>
      <c r="E33" s="12"/>
      <c r="F33" s="13"/>
      <c r="G33" s="13"/>
      <c r="H33" s="13"/>
      <c r="I33" s="115"/>
    </row>
    <row r="34" spans="1:9">
      <c r="A34" s="10" t="s">
        <v>116</v>
      </c>
      <c r="B34" s="19" t="s">
        <v>121</v>
      </c>
      <c r="C34" s="12"/>
      <c r="D34" s="12"/>
      <c r="E34" s="12"/>
      <c r="F34" s="13"/>
      <c r="G34" s="13"/>
      <c r="H34" s="13"/>
      <c r="I34" s="115"/>
    </row>
    <row r="35" spans="1:9">
      <c r="A35" s="10"/>
      <c r="B35" s="19" t="s">
        <v>122</v>
      </c>
      <c r="C35" s="12"/>
      <c r="D35" s="12"/>
      <c r="E35" s="12"/>
      <c r="F35" s="13" t="s">
        <v>288</v>
      </c>
      <c r="G35" s="13">
        <f>0.4*1*15.4</f>
        <v>6.16</v>
      </c>
      <c r="H35" s="13" t="s">
        <v>15</v>
      </c>
      <c r="I35" s="115" t="s">
        <v>15</v>
      </c>
    </row>
    <row r="36" spans="1:9">
      <c r="A36" s="10"/>
      <c r="B36" s="19"/>
      <c r="C36" s="12"/>
      <c r="D36" s="12"/>
      <c r="E36" s="12"/>
      <c r="F36" s="13"/>
      <c r="G36" s="13"/>
      <c r="H36" s="13"/>
      <c r="I36" s="115"/>
    </row>
    <row r="37" spans="1:9">
      <c r="A37" s="10" t="s">
        <v>120</v>
      </c>
      <c r="B37" s="19" t="s">
        <v>100</v>
      </c>
      <c r="C37" s="12"/>
      <c r="D37" s="12"/>
      <c r="E37" s="12"/>
      <c r="F37" s="13"/>
      <c r="G37" s="13"/>
      <c r="H37" s="13"/>
      <c r="I37" s="115"/>
    </row>
    <row r="38" spans="1:9">
      <c r="A38" s="10"/>
      <c r="B38" s="19" t="s">
        <v>101</v>
      </c>
      <c r="C38" s="12"/>
      <c r="D38" s="12"/>
      <c r="E38" s="12"/>
      <c r="F38" s="13"/>
      <c r="G38" s="13"/>
      <c r="H38" s="13"/>
      <c r="I38" s="115"/>
    </row>
    <row r="39" spans="1:9">
      <c r="A39" s="10"/>
      <c r="B39" s="19" t="s">
        <v>102</v>
      </c>
      <c r="C39" s="12"/>
      <c r="D39" s="12"/>
      <c r="E39" s="12"/>
      <c r="F39" s="13" t="s">
        <v>288</v>
      </c>
      <c r="G39" s="13">
        <f>G29-G35</f>
        <v>3.08</v>
      </c>
      <c r="H39" s="13" t="s">
        <v>15</v>
      </c>
      <c r="I39" s="115" t="s">
        <v>15</v>
      </c>
    </row>
    <row r="40" spans="1:9">
      <c r="A40" s="10"/>
      <c r="B40" s="19"/>
      <c r="C40" s="12"/>
      <c r="D40" s="12"/>
      <c r="E40" s="12"/>
      <c r="F40" s="13"/>
      <c r="G40" s="13"/>
      <c r="H40" s="13"/>
      <c r="I40" s="115"/>
    </row>
    <row r="41" spans="1:9">
      <c r="A41" s="10"/>
      <c r="B41" s="20" t="s">
        <v>127</v>
      </c>
      <c r="C41" s="12"/>
      <c r="D41" s="12"/>
      <c r="E41" s="12"/>
      <c r="F41" s="13"/>
      <c r="G41" s="13"/>
      <c r="H41" s="13"/>
      <c r="I41" s="115"/>
    </row>
    <row r="42" spans="1:9">
      <c r="A42" s="10"/>
      <c r="B42" s="21"/>
      <c r="C42" s="12"/>
      <c r="D42" s="12"/>
      <c r="E42" s="12"/>
      <c r="F42" s="13"/>
      <c r="G42" s="13"/>
      <c r="H42" s="13"/>
      <c r="I42" s="115"/>
    </row>
    <row r="43" spans="1:9">
      <c r="A43" s="10" t="s">
        <v>123</v>
      </c>
      <c r="B43" s="19" t="s">
        <v>129</v>
      </c>
      <c r="C43" s="12"/>
      <c r="D43" s="12"/>
      <c r="E43" s="12"/>
      <c r="F43" s="13"/>
      <c r="G43" s="13"/>
      <c r="H43" s="13"/>
      <c r="I43" s="115"/>
    </row>
    <row r="44" spans="1:9">
      <c r="A44" s="10"/>
      <c r="B44" s="19" t="s">
        <v>130</v>
      </c>
      <c r="C44" s="12"/>
      <c r="D44" s="12"/>
      <c r="E44" s="12"/>
      <c r="F44" s="13" t="s">
        <v>288</v>
      </c>
      <c r="G44" s="13">
        <f>15.8*0.3</f>
        <v>4.74</v>
      </c>
      <c r="H44" s="13" t="s">
        <v>15</v>
      </c>
      <c r="I44" s="115" t="s">
        <v>15</v>
      </c>
    </row>
    <row r="45" spans="1:9">
      <c r="A45" s="10"/>
      <c r="B45" s="19"/>
      <c r="C45" s="12"/>
      <c r="D45" s="12"/>
      <c r="E45" s="12"/>
      <c r="F45" s="13"/>
      <c r="G45" s="13" t="s">
        <v>15</v>
      </c>
      <c r="H45" s="13"/>
      <c r="I45" s="115"/>
    </row>
    <row r="46" spans="1:9">
      <c r="A46" s="10"/>
      <c r="B46" s="20" t="s">
        <v>134</v>
      </c>
      <c r="C46" s="12"/>
      <c r="D46" s="12"/>
      <c r="E46" s="12"/>
      <c r="F46" s="13"/>
      <c r="G46" s="13"/>
      <c r="H46" s="13"/>
      <c r="I46" s="115"/>
    </row>
    <row r="47" spans="1:9">
      <c r="A47" s="10"/>
      <c r="B47" s="21"/>
      <c r="C47" s="12"/>
      <c r="D47" s="12"/>
      <c r="E47" s="12"/>
      <c r="F47" s="13"/>
      <c r="G47" s="13"/>
      <c r="H47" s="13"/>
      <c r="I47" s="115"/>
    </row>
    <row r="48" spans="1:9">
      <c r="A48" s="10" t="s">
        <v>128</v>
      </c>
      <c r="B48" s="19" t="s">
        <v>136</v>
      </c>
      <c r="C48" s="12"/>
      <c r="D48" s="12"/>
      <c r="E48" s="12"/>
      <c r="F48" s="13"/>
      <c r="G48" s="13"/>
      <c r="H48" s="13"/>
      <c r="I48" s="115"/>
    </row>
    <row r="49" spans="1:9">
      <c r="A49" s="10"/>
      <c r="B49" s="19" t="s">
        <v>137</v>
      </c>
      <c r="C49" s="12"/>
      <c r="D49" s="12"/>
      <c r="E49" s="12"/>
      <c r="F49" s="13"/>
      <c r="G49" s="13"/>
      <c r="H49" s="13"/>
      <c r="I49" s="115"/>
    </row>
    <row r="50" spans="1:9">
      <c r="A50" s="10"/>
      <c r="B50" s="19" t="s">
        <v>290</v>
      </c>
      <c r="C50" s="12"/>
      <c r="D50" s="12"/>
      <c r="E50" s="12"/>
      <c r="F50" s="13" t="s">
        <v>289</v>
      </c>
      <c r="G50" s="13">
        <f>G44</f>
        <v>4.74</v>
      </c>
      <c r="H50" s="13" t="s">
        <v>15</v>
      </c>
      <c r="I50" s="115" t="s">
        <v>15</v>
      </c>
    </row>
    <row r="51" spans="1:9">
      <c r="A51" s="10"/>
      <c r="B51" s="19"/>
      <c r="C51" s="12"/>
      <c r="D51" s="12"/>
      <c r="E51" s="12"/>
      <c r="F51" s="13"/>
      <c r="G51" s="13"/>
      <c r="H51" s="13"/>
      <c r="I51" s="115"/>
    </row>
    <row r="52" spans="1:9">
      <c r="A52" s="10"/>
      <c r="B52" s="20" t="s">
        <v>139</v>
      </c>
      <c r="C52" s="22"/>
      <c r="D52" s="12"/>
      <c r="E52" s="12"/>
      <c r="F52" s="13"/>
      <c r="G52" s="24"/>
      <c r="H52" s="13"/>
      <c r="I52" s="115"/>
    </row>
    <row r="53" spans="1:9">
      <c r="A53" s="10"/>
      <c r="B53" s="19"/>
      <c r="C53" s="12"/>
      <c r="D53" s="12"/>
      <c r="E53" s="12"/>
      <c r="F53" s="13"/>
      <c r="G53" s="13"/>
      <c r="H53" s="13"/>
      <c r="I53" s="115"/>
    </row>
    <row r="54" spans="1:9">
      <c r="A54" s="10" t="s">
        <v>131</v>
      </c>
      <c r="B54" s="19" t="s">
        <v>141</v>
      </c>
      <c r="C54" s="12"/>
      <c r="D54" s="12"/>
      <c r="E54" s="12"/>
      <c r="F54" s="13"/>
      <c r="G54" s="13"/>
      <c r="H54" s="13"/>
      <c r="I54" s="115"/>
    </row>
    <row r="55" spans="1:9">
      <c r="A55" s="10"/>
      <c r="B55" s="19" t="s">
        <v>142</v>
      </c>
      <c r="C55" s="12"/>
      <c r="D55" s="12"/>
      <c r="E55" s="12"/>
      <c r="F55" s="13"/>
      <c r="G55" s="13"/>
      <c r="H55" s="13"/>
      <c r="I55" s="115"/>
    </row>
    <row r="56" spans="1:9">
      <c r="A56" s="10"/>
      <c r="B56" s="19" t="s">
        <v>143</v>
      </c>
      <c r="C56" s="12"/>
      <c r="D56" s="12"/>
      <c r="E56" s="12"/>
      <c r="F56" s="13"/>
      <c r="G56" s="13"/>
      <c r="H56" s="13"/>
      <c r="I56" s="115"/>
    </row>
    <row r="57" spans="1:9">
      <c r="A57" s="10"/>
      <c r="B57" s="19" t="s">
        <v>144</v>
      </c>
      <c r="C57" s="12"/>
      <c r="D57" s="12"/>
      <c r="E57" s="12"/>
      <c r="F57" s="13" t="s">
        <v>289</v>
      </c>
      <c r="G57" s="13">
        <f>G44</f>
        <v>4.74</v>
      </c>
      <c r="H57" s="13" t="s">
        <v>15</v>
      </c>
      <c r="I57" s="115" t="s">
        <v>15</v>
      </c>
    </row>
    <row r="58" spans="1:9">
      <c r="A58" s="10"/>
      <c r="B58" s="19"/>
      <c r="C58" s="12"/>
      <c r="D58" s="12"/>
      <c r="E58" s="12"/>
      <c r="F58" s="13"/>
      <c r="G58" s="13"/>
      <c r="H58" s="13"/>
      <c r="I58" s="115"/>
    </row>
    <row r="59" spans="1:9">
      <c r="A59" s="10"/>
      <c r="B59" s="20" t="s">
        <v>146</v>
      </c>
      <c r="C59" s="12"/>
      <c r="D59" s="12"/>
      <c r="E59" s="12"/>
      <c r="F59" s="13"/>
      <c r="G59" s="13"/>
      <c r="H59" s="13"/>
      <c r="I59" s="115"/>
    </row>
    <row r="60" spans="1:9">
      <c r="A60" s="10"/>
      <c r="B60" s="19"/>
      <c r="C60" s="12"/>
      <c r="D60" s="12"/>
      <c r="E60" s="12"/>
      <c r="F60" s="13"/>
      <c r="G60" s="13"/>
      <c r="H60" s="13"/>
      <c r="I60" s="115"/>
    </row>
    <row r="61" spans="1:9">
      <c r="A61" s="10" t="s">
        <v>135</v>
      </c>
      <c r="B61" s="19" t="s">
        <v>291</v>
      </c>
      <c r="C61" s="12"/>
      <c r="D61" s="12"/>
      <c r="E61" s="12"/>
      <c r="F61" s="13" t="s">
        <v>289</v>
      </c>
      <c r="G61" s="13">
        <f>14.5*0.6</f>
        <v>8.6999999999999993</v>
      </c>
      <c r="H61" s="13" t="s">
        <v>15</v>
      </c>
      <c r="I61" s="115" t="s">
        <v>15</v>
      </c>
    </row>
    <row r="62" spans="1:9">
      <c r="A62" s="10"/>
      <c r="B62" s="19"/>
      <c r="C62" s="12"/>
      <c r="D62" s="12"/>
      <c r="E62" s="12"/>
      <c r="F62" s="13"/>
      <c r="G62" s="13"/>
      <c r="H62" s="13"/>
      <c r="I62" s="115"/>
    </row>
    <row r="63" spans="1:9">
      <c r="A63" s="10"/>
      <c r="B63" s="20" t="s">
        <v>292</v>
      </c>
      <c r="C63" s="12"/>
      <c r="D63" s="12"/>
      <c r="E63" s="12"/>
      <c r="F63" s="13"/>
      <c r="G63" s="13"/>
      <c r="H63" s="13"/>
      <c r="I63" s="115"/>
    </row>
    <row r="64" spans="1:9">
      <c r="A64" s="10"/>
      <c r="B64" s="20"/>
      <c r="C64" s="12"/>
      <c r="D64" s="12"/>
      <c r="E64" s="12"/>
      <c r="F64" s="13"/>
      <c r="G64" s="13"/>
      <c r="H64" s="13"/>
      <c r="I64" s="115"/>
    </row>
    <row r="65" spans="1:9">
      <c r="A65" s="10" t="s">
        <v>140</v>
      </c>
      <c r="B65" s="19" t="s">
        <v>152</v>
      </c>
      <c r="C65" s="12"/>
      <c r="D65" s="12"/>
      <c r="E65" s="12"/>
      <c r="F65" s="13" t="s">
        <v>288</v>
      </c>
      <c r="G65" s="123">
        <f>15.4*0.4*0.3</f>
        <v>1.8479999999999999</v>
      </c>
      <c r="H65" s="13" t="s">
        <v>15</v>
      </c>
      <c r="I65" s="115" t="s">
        <v>15</v>
      </c>
    </row>
    <row r="66" spans="1:9">
      <c r="A66" s="10"/>
      <c r="B66" s="19"/>
      <c r="C66" s="12"/>
      <c r="D66" s="12"/>
      <c r="E66" s="12"/>
      <c r="F66" s="13"/>
      <c r="G66" s="13"/>
      <c r="H66" s="13" t="s">
        <v>15</v>
      </c>
      <c r="I66" s="115"/>
    </row>
    <row r="67" spans="1:9">
      <c r="A67" s="10" t="s">
        <v>295</v>
      </c>
      <c r="B67" s="19" t="s">
        <v>424</v>
      </c>
      <c r="C67" s="12"/>
      <c r="D67" s="12"/>
      <c r="E67" s="12"/>
      <c r="F67" s="13" t="s">
        <v>288</v>
      </c>
      <c r="G67" s="123">
        <f>(1.2*0.3)*3</f>
        <v>1.08</v>
      </c>
      <c r="H67" s="13" t="s">
        <v>15</v>
      </c>
      <c r="I67" s="115" t="s">
        <v>15</v>
      </c>
    </row>
    <row r="68" spans="1:9">
      <c r="A68" s="10"/>
      <c r="B68" s="19"/>
      <c r="C68" s="12"/>
      <c r="D68" s="12"/>
      <c r="E68" s="12"/>
      <c r="F68" s="13"/>
      <c r="G68" s="13"/>
      <c r="H68" s="13"/>
      <c r="I68" s="115"/>
    </row>
    <row r="69" spans="1:9">
      <c r="A69" s="10" t="s">
        <v>425</v>
      </c>
      <c r="B69" s="19" t="s">
        <v>160</v>
      </c>
      <c r="C69" s="12"/>
      <c r="D69" s="12"/>
      <c r="E69" s="12"/>
      <c r="F69" s="13"/>
      <c r="G69" s="13"/>
      <c r="H69" s="13"/>
      <c r="I69" s="115"/>
    </row>
    <row r="70" spans="1:9">
      <c r="A70" s="10"/>
      <c r="B70" s="19" t="s">
        <v>161</v>
      </c>
      <c r="C70" s="12"/>
      <c r="D70" s="12"/>
      <c r="E70" s="12"/>
      <c r="F70" s="13" t="s">
        <v>288</v>
      </c>
      <c r="G70" s="13">
        <f>14.5*0.2</f>
        <v>2.9000000000000004</v>
      </c>
      <c r="H70" s="23" t="s">
        <v>15</v>
      </c>
      <c r="I70" s="115" t="s">
        <v>15</v>
      </c>
    </row>
    <row r="71" spans="1:9">
      <c r="A71" s="10"/>
      <c r="B71" s="19"/>
      <c r="C71" s="12"/>
      <c r="D71" s="12"/>
      <c r="E71" s="12"/>
      <c r="F71" s="13"/>
      <c r="G71" s="13"/>
      <c r="H71" s="23"/>
      <c r="I71" s="115"/>
    </row>
    <row r="72" spans="1:9">
      <c r="A72" s="10"/>
      <c r="B72" s="19"/>
      <c r="C72" s="12"/>
      <c r="D72" s="12"/>
      <c r="E72" s="12"/>
      <c r="F72" s="13"/>
      <c r="G72" s="13"/>
      <c r="H72" s="23"/>
      <c r="I72" s="115"/>
    </row>
    <row r="73" spans="1:9">
      <c r="A73" s="10"/>
      <c r="B73" s="20" t="s">
        <v>167</v>
      </c>
      <c r="C73" s="12"/>
      <c r="D73" s="12"/>
      <c r="E73" s="12"/>
      <c r="F73" s="13"/>
      <c r="G73" s="13"/>
      <c r="H73" s="13"/>
      <c r="I73" s="115"/>
    </row>
    <row r="74" spans="1:9">
      <c r="A74" s="10"/>
      <c r="B74" s="19"/>
      <c r="C74" s="12"/>
      <c r="D74" s="12"/>
      <c r="E74" s="12"/>
      <c r="F74" s="13"/>
      <c r="G74" s="13"/>
      <c r="H74" s="13"/>
      <c r="I74" s="115"/>
    </row>
    <row r="75" spans="1:9">
      <c r="A75" s="10"/>
      <c r="B75" s="20" t="s">
        <v>297</v>
      </c>
      <c r="C75" s="12"/>
      <c r="D75" s="12"/>
      <c r="E75" s="12"/>
      <c r="F75" s="13"/>
      <c r="G75" s="13"/>
      <c r="H75" s="13"/>
      <c r="I75" s="115"/>
    </row>
    <row r="76" spans="1:9">
      <c r="A76" s="10"/>
      <c r="B76" s="21"/>
      <c r="C76" s="12"/>
      <c r="D76" s="12"/>
      <c r="E76" s="12"/>
      <c r="F76" s="13"/>
      <c r="G76" s="13"/>
      <c r="H76" s="13"/>
      <c r="I76" s="115"/>
    </row>
    <row r="77" spans="1:9">
      <c r="A77" s="10" t="s">
        <v>31</v>
      </c>
      <c r="B77" s="20" t="s">
        <v>170</v>
      </c>
      <c r="C77" s="12"/>
      <c r="D77" s="12"/>
      <c r="E77" s="12"/>
      <c r="F77" s="13"/>
      <c r="G77" s="13"/>
      <c r="H77" s="13"/>
      <c r="I77" s="115"/>
    </row>
    <row r="78" spans="1:9">
      <c r="A78" s="10"/>
      <c r="B78" s="21"/>
      <c r="C78" s="12"/>
      <c r="D78" s="12"/>
      <c r="E78" s="12"/>
      <c r="F78" s="13"/>
      <c r="G78" s="13"/>
      <c r="H78" s="13"/>
      <c r="I78" s="115"/>
    </row>
    <row r="79" spans="1:9">
      <c r="A79" s="10"/>
      <c r="B79" s="19" t="s">
        <v>299</v>
      </c>
      <c r="C79" s="12"/>
      <c r="D79" s="12"/>
      <c r="E79" s="12"/>
      <c r="F79" s="13" t="s">
        <v>173</v>
      </c>
      <c r="G79" s="13">
        <f>(15.4*4*0.617)*4</f>
        <v>152.02879999999999</v>
      </c>
      <c r="H79" s="13" t="s">
        <v>15</v>
      </c>
      <c r="I79" s="115" t="s">
        <v>15</v>
      </c>
    </row>
    <row r="80" spans="1:9">
      <c r="A80" s="10"/>
      <c r="B80" s="21"/>
      <c r="C80" s="12"/>
      <c r="D80" s="12"/>
      <c r="E80" s="12"/>
      <c r="F80" s="13"/>
      <c r="G80" s="13"/>
      <c r="H80" s="13"/>
      <c r="I80" s="115"/>
    </row>
    <row r="81" spans="1:9">
      <c r="A81" s="10"/>
      <c r="B81" s="19" t="s">
        <v>300</v>
      </c>
      <c r="C81" s="12"/>
      <c r="D81" s="12"/>
      <c r="E81" s="12"/>
      <c r="F81" s="13" t="s">
        <v>173</v>
      </c>
      <c r="G81" s="13">
        <f>15.4/0.25*0.7*0.395</f>
        <v>17.032399999999999</v>
      </c>
      <c r="H81" s="13" t="s">
        <v>15</v>
      </c>
      <c r="I81" s="115" t="s">
        <v>15</v>
      </c>
    </row>
    <row r="82" spans="1:9">
      <c r="A82" s="10"/>
      <c r="B82" s="19"/>
      <c r="C82" s="12"/>
      <c r="D82" s="12"/>
      <c r="E82" s="12"/>
      <c r="F82" s="13"/>
      <c r="G82" s="13"/>
      <c r="H82" s="13"/>
      <c r="I82" s="115"/>
    </row>
    <row r="83" spans="1:9">
      <c r="A83" s="10" t="s">
        <v>34</v>
      </c>
      <c r="B83" s="19" t="s">
        <v>426</v>
      </c>
      <c r="C83" s="12"/>
      <c r="D83" s="12"/>
      <c r="E83" s="12"/>
      <c r="F83" s="13"/>
      <c r="G83" s="13"/>
      <c r="H83" s="13"/>
      <c r="I83" s="115"/>
    </row>
    <row r="84" spans="1:9">
      <c r="A84" s="10"/>
      <c r="B84" s="19"/>
      <c r="C84" s="12"/>
      <c r="D84" s="12"/>
      <c r="E84" s="12"/>
      <c r="F84" s="13"/>
      <c r="G84" s="13"/>
      <c r="H84" s="13"/>
      <c r="I84" s="115"/>
    </row>
    <row r="85" spans="1:9">
      <c r="A85" s="10"/>
      <c r="B85" s="19" t="s">
        <v>299</v>
      </c>
      <c r="C85" s="12"/>
      <c r="D85" s="12"/>
      <c r="E85" s="12"/>
      <c r="F85" s="13" t="s">
        <v>173</v>
      </c>
      <c r="G85" s="13">
        <f>1.2*4*0.617</f>
        <v>2.9615999999999998</v>
      </c>
      <c r="H85" s="13" t="s">
        <v>15</v>
      </c>
      <c r="I85" s="115" t="s">
        <v>15</v>
      </c>
    </row>
    <row r="86" spans="1:9">
      <c r="A86" s="10"/>
      <c r="B86" s="21"/>
      <c r="C86" s="12"/>
      <c r="D86" s="12"/>
      <c r="E86" s="12"/>
      <c r="F86" s="13"/>
      <c r="G86" s="13"/>
      <c r="H86" s="13"/>
      <c r="I86" s="115"/>
    </row>
    <row r="87" spans="1:9">
      <c r="A87" s="10"/>
      <c r="B87" s="19" t="s">
        <v>300</v>
      </c>
      <c r="C87" s="12"/>
      <c r="D87" s="12"/>
      <c r="E87" s="12"/>
      <c r="F87" s="13" t="s">
        <v>173</v>
      </c>
      <c r="G87" s="13">
        <f>1.2/0.25*0.7*0.395</f>
        <v>1.3271999999999999</v>
      </c>
      <c r="H87" s="13" t="s">
        <v>15</v>
      </c>
      <c r="I87" s="115" t="s">
        <v>15</v>
      </c>
    </row>
    <row r="88" spans="1:9">
      <c r="A88" s="10"/>
      <c r="B88" s="19"/>
      <c r="C88" s="12"/>
      <c r="D88" s="12"/>
      <c r="E88" s="12"/>
      <c r="F88" s="13"/>
      <c r="G88" s="13"/>
      <c r="H88" s="13"/>
      <c r="I88" s="115"/>
    </row>
    <row r="89" spans="1:9">
      <c r="A89" s="10"/>
      <c r="B89" s="20" t="s">
        <v>301</v>
      </c>
      <c r="C89" s="12"/>
      <c r="D89" s="12"/>
      <c r="E89" s="12"/>
      <c r="F89" s="13"/>
      <c r="G89" s="13"/>
      <c r="H89" s="13"/>
      <c r="I89" s="115"/>
    </row>
    <row r="90" spans="1:9">
      <c r="A90" s="10"/>
      <c r="B90" s="20" t="s">
        <v>302</v>
      </c>
      <c r="C90" s="12"/>
      <c r="D90" s="12"/>
      <c r="E90" s="12"/>
      <c r="F90" s="13"/>
      <c r="G90" s="13"/>
      <c r="H90" s="13"/>
      <c r="I90" s="115"/>
    </row>
    <row r="91" spans="1:9">
      <c r="A91" s="10"/>
      <c r="B91" s="20" t="s">
        <v>303</v>
      </c>
      <c r="C91" s="12"/>
      <c r="D91" s="12"/>
      <c r="E91" s="12"/>
      <c r="F91" s="13"/>
      <c r="G91" s="13"/>
      <c r="H91" s="13"/>
      <c r="I91" s="115"/>
    </row>
    <row r="92" spans="1:9">
      <c r="A92" s="10"/>
      <c r="B92" s="19"/>
      <c r="C92" s="12"/>
      <c r="D92" s="12"/>
      <c r="E92" s="12"/>
      <c r="F92" s="13"/>
      <c r="G92" s="13"/>
      <c r="H92" s="13"/>
      <c r="I92" s="115"/>
    </row>
    <row r="93" spans="1:9">
      <c r="A93" s="10" t="s">
        <v>116</v>
      </c>
      <c r="B93" s="19" t="s">
        <v>199</v>
      </c>
      <c r="C93" s="12"/>
      <c r="D93" s="12"/>
      <c r="E93" s="12"/>
      <c r="F93" s="13"/>
      <c r="G93" s="13"/>
      <c r="H93" s="13"/>
      <c r="I93" s="115"/>
    </row>
    <row r="94" spans="1:9">
      <c r="A94" s="10"/>
      <c r="B94" s="19" t="s">
        <v>200</v>
      </c>
      <c r="C94" s="12"/>
      <c r="D94" s="12"/>
      <c r="E94" s="12"/>
      <c r="F94" s="13" t="s">
        <v>289</v>
      </c>
      <c r="G94" s="13">
        <f>G50</f>
        <v>4.74</v>
      </c>
      <c r="H94" s="13" t="s">
        <v>15</v>
      </c>
      <c r="I94" s="115" t="s">
        <v>15</v>
      </c>
    </row>
    <row r="95" spans="1:9">
      <c r="A95" s="10"/>
      <c r="B95" s="19"/>
      <c r="C95" s="12"/>
      <c r="D95" s="12"/>
      <c r="E95" s="12"/>
      <c r="F95" s="13"/>
      <c r="G95" s="13"/>
      <c r="H95" s="13"/>
      <c r="I95" s="115"/>
    </row>
    <row r="96" spans="1:9">
      <c r="A96" s="10"/>
      <c r="B96" s="19"/>
      <c r="C96" s="12"/>
      <c r="D96" s="12"/>
      <c r="E96" s="12"/>
      <c r="F96" s="13"/>
      <c r="G96" s="13"/>
      <c r="H96" s="13"/>
      <c r="I96" s="115"/>
    </row>
    <row r="97" spans="1:9">
      <c r="A97" s="10"/>
      <c r="B97" s="20" t="s">
        <v>201</v>
      </c>
      <c r="C97" s="22"/>
      <c r="D97" s="12"/>
      <c r="E97" s="12"/>
      <c r="F97" s="24"/>
      <c r="G97" s="24"/>
      <c r="H97" s="13"/>
      <c r="I97" s="115"/>
    </row>
    <row r="98" spans="1:9">
      <c r="A98" s="10"/>
      <c r="B98" s="20"/>
      <c r="C98" s="22"/>
      <c r="D98" s="12"/>
      <c r="E98" s="12"/>
      <c r="F98" s="24"/>
      <c r="G98" s="24"/>
      <c r="H98" s="13"/>
      <c r="I98" s="115"/>
    </row>
    <row r="99" spans="1:9">
      <c r="A99" s="10" t="s">
        <v>120</v>
      </c>
      <c r="B99" s="19" t="s">
        <v>427</v>
      </c>
      <c r="C99" s="22"/>
      <c r="D99" s="12"/>
      <c r="E99" s="12"/>
      <c r="F99" s="13" t="s">
        <v>289</v>
      </c>
      <c r="G99" s="13">
        <f>15.4*0.2</f>
        <v>3.08</v>
      </c>
      <c r="H99" s="13" t="s">
        <v>15</v>
      </c>
      <c r="I99" s="115" t="s">
        <v>15</v>
      </c>
    </row>
    <row r="100" spans="1:9">
      <c r="A100" s="10"/>
      <c r="B100" s="21"/>
      <c r="C100" s="22"/>
      <c r="D100" s="12"/>
      <c r="E100" s="12"/>
      <c r="F100" s="24"/>
      <c r="G100" s="24"/>
      <c r="H100" s="13"/>
      <c r="I100" s="115"/>
    </row>
    <row r="101" spans="1:9">
      <c r="A101" s="10" t="s">
        <v>123</v>
      </c>
      <c r="B101" s="19" t="s">
        <v>306</v>
      </c>
      <c r="C101" s="12"/>
      <c r="D101" s="12"/>
      <c r="E101" s="12"/>
      <c r="F101" s="13"/>
      <c r="G101" s="13"/>
      <c r="H101" s="13"/>
      <c r="I101" s="115"/>
    </row>
    <row r="102" spans="1:9">
      <c r="A102" s="10"/>
      <c r="B102" s="19" t="s">
        <v>307</v>
      </c>
      <c r="C102" s="12"/>
      <c r="D102" s="12"/>
      <c r="E102" s="12"/>
      <c r="F102" s="13" t="s">
        <v>289</v>
      </c>
      <c r="G102" s="13">
        <f>2*0.2</f>
        <v>0.4</v>
      </c>
      <c r="H102" s="13" t="s">
        <v>15</v>
      </c>
      <c r="I102" s="115" t="s">
        <v>15</v>
      </c>
    </row>
    <row r="103" spans="1:9">
      <c r="A103" s="10"/>
      <c r="B103" s="19"/>
      <c r="C103" s="12"/>
      <c r="D103" s="12"/>
      <c r="E103" s="12"/>
      <c r="F103" s="13"/>
      <c r="G103" s="13"/>
      <c r="H103" s="13"/>
      <c r="I103" s="115"/>
    </row>
    <row r="104" spans="1:9">
      <c r="A104" s="10" t="s">
        <v>128</v>
      </c>
      <c r="B104" s="19" t="s">
        <v>309</v>
      </c>
      <c r="C104" s="12"/>
      <c r="D104" s="12"/>
      <c r="E104" s="12"/>
      <c r="F104" s="13" t="s">
        <v>289</v>
      </c>
      <c r="G104" s="13">
        <f>3*0.2</f>
        <v>0.60000000000000009</v>
      </c>
      <c r="H104" s="13" t="s">
        <v>15</v>
      </c>
      <c r="I104" s="115" t="s">
        <v>15</v>
      </c>
    </row>
    <row r="105" spans="1:9">
      <c r="A105" s="10"/>
      <c r="B105" s="19"/>
      <c r="C105" s="12"/>
      <c r="D105" s="12"/>
      <c r="E105" s="12"/>
      <c r="F105" s="13"/>
      <c r="G105" s="13"/>
      <c r="H105" s="13"/>
      <c r="I105" s="115"/>
    </row>
    <row r="106" spans="1:9">
      <c r="A106" s="10"/>
      <c r="B106" s="19"/>
      <c r="C106" s="12"/>
      <c r="D106" s="12"/>
      <c r="E106" s="12"/>
      <c r="F106" s="13"/>
      <c r="G106" s="13"/>
      <c r="H106" s="13"/>
      <c r="I106" s="115"/>
    </row>
    <row r="107" spans="1:9">
      <c r="A107" s="10"/>
      <c r="B107" s="19"/>
      <c r="C107" s="12"/>
      <c r="D107" s="12"/>
      <c r="E107" s="12"/>
      <c r="F107" s="13"/>
      <c r="G107" s="13"/>
      <c r="H107" s="13"/>
      <c r="I107" s="115"/>
    </row>
    <row r="108" spans="1:9">
      <c r="A108" s="309"/>
      <c r="B108" s="310" t="s">
        <v>311</v>
      </c>
      <c r="C108" s="320"/>
      <c r="D108" s="320"/>
      <c r="E108" s="320"/>
      <c r="F108" s="313" t="s">
        <v>272</v>
      </c>
      <c r="G108" s="314"/>
      <c r="H108" s="314"/>
      <c r="I108" s="319" t="s">
        <v>15</v>
      </c>
    </row>
    <row r="109" spans="1:9">
      <c r="A109" s="10"/>
      <c r="B109" s="19"/>
      <c r="C109" s="12"/>
      <c r="D109" s="12"/>
      <c r="E109" s="12"/>
      <c r="F109" s="13"/>
      <c r="G109" s="13"/>
      <c r="H109" s="13"/>
      <c r="I109" s="115"/>
    </row>
    <row r="110" spans="1:9">
      <c r="A110" s="10"/>
      <c r="B110" s="19"/>
      <c r="C110" s="12"/>
      <c r="D110" s="12"/>
      <c r="E110" s="12"/>
      <c r="F110" s="13"/>
      <c r="G110" s="13"/>
      <c r="H110" s="13"/>
      <c r="I110" s="115"/>
    </row>
    <row r="111" spans="1:9">
      <c r="A111" s="253"/>
      <c r="B111" s="266" t="s">
        <v>428</v>
      </c>
      <c r="C111" s="257"/>
      <c r="D111" s="257"/>
      <c r="E111" s="257"/>
      <c r="F111" s="258"/>
      <c r="G111" s="258"/>
      <c r="H111" s="258"/>
      <c r="I111" s="116"/>
    </row>
    <row r="112" spans="1:9">
      <c r="A112" s="10"/>
      <c r="B112" s="11"/>
      <c r="C112" s="12"/>
      <c r="D112" s="12"/>
      <c r="E112" s="12"/>
      <c r="F112" s="13"/>
      <c r="G112" s="13"/>
      <c r="H112" s="13"/>
      <c r="I112" s="115"/>
    </row>
    <row r="113" spans="1:9">
      <c r="A113" s="10"/>
      <c r="B113" s="11"/>
      <c r="C113" s="12"/>
      <c r="D113" s="12"/>
      <c r="E113" s="12"/>
      <c r="F113" s="13"/>
      <c r="G113" s="13"/>
      <c r="H113" s="13"/>
      <c r="I113" s="115"/>
    </row>
    <row r="114" spans="1:9">
      <c r="A114" s="10"/>
      <c r="B114" s="20" t="s">
        <v>314</v>
      </c>
      <c r="C114" s="12"/>
      <c r="D114" s="12"/>
      <c r="E114" s="12"/>
      <c r="F114" s="13"/>
      <c r="G114" s="13"/>
      <c r="H114" s="13"/>
      <c r="I114" s="115"/>
    </row>
    <row r="115" spans="1:9">
      <c r="A115" s="10"/>
      <c r="B115" s="11"/>
      <c r="C115" s="12"/>
      <c r="D115" s="12"/>
      <c r="E115" s="12"/>
      <c r="F115" s="13"/>
      <c r="G115" s="13"/>
      <c r="H115" s="13"/>
      <c r="I115" s="115"/>
    </row>
    <row r="116" spans="1:9">
      <c r="A116" s="10"/>
      <c r="B116" s="25" t="s">
        <v>315</v>
      </c>
      <c r="C116" s="12"/>
      <c r="D116" s="12"/>
      <c r="E116" s="12"/>
      <c r="F116" s="13"/>
      <c r="G116" s="13"/>
      <c r="H116" s="13"/>
      <c r="I116" s="115"/>
    </row>
    <row r="117" spans="1:9">
      <c r="A117" s="10"/>
      <c r="B117" s="20" t="s">
        <v>316</v>
      </c>
      <c r="C117" s="12"/>
      <c r="D117" s="12"/>
      <c r="E117" s="12"/>
      <c r="F117" s="13"/>
      <c r="G117" s="13"/>
      <c r="H117" s="13"/>
      <c r="I117" s="115"/>
    </row>
    <row r="118" spans="1:9">
      <c r="A118" s="10"/>
      <c r="B118" s="11"/>
      <c r="C118" s="12"/>
      <c r="D118" s="12"/>
      <c r="E118" s="12"/>
      <c r="F118" s="13"/>
      <c r="G118" s="13"/>
      <c r="H118" s="13"/>
      <c r="I118" s="115"/>
    </row>
    <row r="119" spans="1:9">
      <c r="A119" s="10" t="s">
        <v>31</v>
      </c>
      <c r="B119" s="19" t="s">
        <v>317</v>
      </c>
      <c r="C119" s="12"/>
      <c r="D119" s="12"/>
      <c r="E119" s="12"/>
      <c r="F119" s="14" t="s">
        <v>109</v>
      </c>
      <c r="G119" s="13">
        <f>15.4*0.4*0.8</f>
        <v>4.9280000000000008</v>
      </c>
      <c r="H119" s="13" t="s">
        <v>15</v>
      </c>
      <c r="I119" s="115" t="s">
        <v>15</v>
      </c>
    </row>
    <row r="120" spans="1:9">
      <c r="A120" s="10"/>
      <c r="B120" s="11"/>
      <c r="C120" s="12"/>
      <c r="D120" s="12"/>
      <c r="E120" s="12"/>
      <c r="F120" s="13"/>
      <c r="G120" s="13"/>
      <c r="H120" s="13"/>
      <c r="I120" s="115"/>
    </row>
    <row r="121" spans="1:9">
      <c r="A121" s="10"/>
      <c r="B121" s="20" t="s">
        <v>318</v>
      </c>
      <c r="C121" s="12"/>
      <c r="D121" s="12"/>
      <c r="E121" s="12"/>
      <c r="F121" s="13"/>
      <c r="G121" s="13"/>
      <c r="H121" s="13"/>
      <c r="I121" s="115"/>
    </row>
    <row r="122" spans="1:9">
      <c r="A122" s="10"/>
      <c r="B122" s="19"/>
      <c r="C122" s="12"/>
      <c r="D122" s="12"/>
      <c r="E122" s="12"/>
      <c r="F122" s="13"/>
      <c r="G122" s="13"/>
      <c r="H122" s="13"/>
      <c r="I122" s="115"/>
    </row>
    <row r="123" spans="1:9">
      <c r="A123" s="10"/>
      <c r="B123" s="25" t="s">
        <v>319</v>
      </c>
      <c r="C123" s="12"/>
      <c r="D123" s="12"/>
      <c r="E123" s="12"/>
      <c r="F123" s="13"/>
      <c r="G123" s="13"/>
      <c r="H123" s="13"/>
      <c r="I123" s="115"/>
    </row>
    <row r="124" spans="1:9">
      <c r="A124" s="10"/>
      <c r="B124" s="20" t="s">
        <v>320</v>
      </c>
      <c r="C124" s="12"/>
      <c r="D124" s="12"/>
      <c r="E124" s="12"/>
      <c r="F124" s="13"/>
      <c r="G124" s="13"/>
      <c r="H124" s="13"/>
      <c r="I124" s="115"/>
    </row>
    <row r="125" spans="1:9">
      <c r="A125" s="10"/>
      <c r="B125" s="20" t="s">
        <v>321</v>
      </c>
      <c r="C125" s="12"/>
      <c r="D125" s="12"/>
      <c r="E125" s="12"/>
      <c r="F125" s="13"/>
      <c r="G125" s="13"/>
      <c r="H125" s="13"/>
      <c r="I125" s="115"/>
    </row>
    <row r="126" spans="1:9">
      <c r="A126" s="10"/>
      <c r="B126" s="20" t="s">
        <v>322</v>
      </c>
      <c r="C126" s="12"/>
      <c r="D126" s="12"/>
      <c r="E126" s="12"/>
      <c r="F126" s="13"/>
      <c r="G126" s="13"/>
      <c r="H126" s="13"/>
      <c r="I126" s="115"/>
    </row>
    <row r="127" spans="1:9">
      <c r="A127" s="10"/>
      <c r="B127" s="21"/>
      <c r="C127" s="12"/>
      <c r="D127" s="12"/>
      <c r="E127" s="12"/>
      <c r="F127" s="13"/>
      <c r="G127" s="13"/>
      <c r="H127" s="13"/>
      <c r="I127" s="115"/>
    </row>
    <row r="128" spans="1:9">
      <c r="A128" s="10" t="s">
        <v>34</v>
      </c>
      <c r="B128" s="19" t="s">
        <v>323</v>
      </c>
      <c r="C128" s="12"/>
      <c r="D128" s="12"/>
      <c r="E128" s="12"/>
      <c r="F128" s="13" t="s">
        <v>289</v>
      </c>
      <c r="G128" s="13">
        <f>15.4*2.7</f>
        <v>41.580000000000005</v>
      </c>
      <c r="H128" s="13" t="s">
        <v>15</v>
      </c>
      <c r="I128" s="115" t="s">
        <v>15</v>
      </c>
    </row>
    <row r="129" spans="1:9">
      <c r="A129" s="10"/>
      <c r="B129" s="19"/>
      <c r="C129" s="12"/>
      <c r="D129" s="12"/>
      <c r="E129" s="12"/>
      <c r="F129" s="13"/>
      <c r="G129" s="13"/>
      <c r="H129" s="13"/>
      <c r="I129" s="115"/>
    </row>
    <row r="130" spans="1:9">
      <c r="A130" s="10"/>
      <c r="B130" s="19"/>
      <c r="C130" s="12"/>
      <c r="D130" s="12"/>
      <c r="E130" s="12"/>
      <c r="F130" s="13"/>
      <c r="G130" s="13"/>
      <c r="H130" s="13"/>
      <c r="I130" s="115"/>
    </row>
    <row r="131" spans="1:9">
      <c r="A131" s="10"/>
      <c r="B131" s="20" t="s">
        <v>325</v>
      </c>
      <c r="C131" s="12"/>
      <c r="D131" s="12"/>
      <c r="E131" s="12"/>
      <c r="F131" s="13"/>
      <c r="G131" s="13"/>
      <c r="H131" s="13"/>
      <c r="I131" s="115"/>
    </row>
    <row r="132" spans="1:9">
      <c r="A132" s="10"/>
      <c r="B132" s="19"/>
      <c r="C132" s="12"/>
      <c r="D132" s="12"/>
      <c r="E132" s="12"/>
      <c r="F132" s="13"/>
      <c r="G132" s="13"/>
      <c r="H132" s="13"/>
      <c r="I132" s="115"/>
    </row>
    <row r="133" spans="1:9">
      <c r="A133" s="10" t="s">
        <v>116</v>
      </c>
      <c r="B133" s="19" t="s">
        <v>326</v>
      </c>
      <c r="C133" s="22"/>
      <c r="D133" s="12"/>
      <c r="E133" s="12"/>
      <c r="F133" s="13" t="s">
        <v>308</v>
      </c>
      <c r="G133" s="13">
        <v>15.4</v>
      </c>
      <c r="H133" s="13" t="s">
        <v>15</v>
      </c>
      <c r="I133" s="115" t="s">
        <v>15</v>
      </c>
    </row>
    <row r="134" spans="1:9">
      <c r="A134" s="10"/>
      <c r="B134" s="26"/>
      <c r="C134" s="12"/>
      <c r="D134" s="12"/>
      <c r="E134" s="12"/>
      <c r="F134" s="10"/>
      <c r="G134" s="13"/>
      <c r="H134" s="13" t="s">
        <v>15</v>
      </c>
      <c r="I134" s="115"/>
    </row>
    <row r="135" spans="1:9" s="36" customFormat="1">
      <c r="A135" s="10"/>
      <c r="B135" s="27"/>
      <c r="C135" s="12"/>
      <c r="D135" s="12"/>
      <c r="E135" s="12"/>
      <c r="F135" s="13"/>
      <c r="G135" s="13"/>
      <c r="H135" s="13"/>
      <c r="I135" s="115"/>
    </row>
    <row r="136" spans="1:9" s="36" customFormat="1">
      <c r="A136" s="10"/>
      <c r="B136" s="19"/>
      <c r="C136" s="12"/>
      <c r="D136" s="12"/>
      <c r="E136" s="12"/>
      <c r="F136" s="13"/>
      <c r="G136" s="13"/>
      <c r="H136" s="13"/>
      <c r="I136" s="115"/>
    </row>
    <row r="137" spans="1:9">
      <c r="A137" s="309"/>
      <c r="B137" s="310" t="s">
        <v>330</v>
      </c>
      <c r="C137" s="320"/>
      <c r="D137" s="320"/>
      <c r="E137" s="320"/>
      <c r="F137" s="313" t="s">
        <v>272</v>
      </c>
      <c r="G137" s="314"/>
      <c r="H137" s="314"/>
      <c r="I137" s="319" t="e">
        <f>I119+I128+I133</f>
        <v>#VALUE!</v>
      </c>
    </row>
    <row r="138" spans="1:9">
      <c r="A138" s="10"/>
      <c r="B138" s="19"/>
      <c r="C138" s="12"/>
      <c r="D138" s="12"/>
      <c r="E138" s="12"/>
      <c r="F138" s="13"/>
      <c r="G138" s="13"/>
      <c r="H138" s="13"/>
      <c r="I138" s="115"/>
    </row>
    <row r="139" spans="1:9">
      <c r="A139" s="10"/>
      <c r="B139" s="11"/>
      <c r="C139" s="12"/>
      <c r="D139" s="12"/>
      <c r="E139" s="12"/>
      <c r="F139" s="13"/>
      <c r="G139" s="13"/>
      <c r="H139" s="13"/>
      <c r="I139" s="115"/>
    </row>
    <row r="140" spans="1:9">
      <c r="A140" s="253"/>
      <c r="B140" s="266" t="s">
        <v>429</v>
      </c>
      <c r="C140" s="256"/>
      <c r="D140" s="256"/>
      <c r="E140" s="256"/>
      <c r="F140" s="267"/>
      <c r="G140" s="267"/>
      <c r="H140" s="258"/>
      <c r="I140" s="116"/>
    </row>
    <row r="141" spans="1:9" s="40" customFormat="1">
      <c r="A141" s="10"/>
      <c r="B141" s="11"/>
      <c r="C141" s="18"/>
      <c r="D141" s="18"/>
      <c r="E141" s="18"/>
      <c r="F141" s="33"/>
      <c r="G141" s="33"/>
      <c r="H141" s="13"/>
      <c r="I141" s="115"/>
    </row>
    <row r="142" spans="1:9" s="40" customFormat="1">
      <c r="A142" s="10"/>
      <c r="B142" s="19"/>
      <c r="C142" s="12"/>
      <c r="D142" s="12"/>
      <c r="E142" s="12" t="s">
        <v>15</v>
      </c>
      <c r="F142" s="13"/>
      <c r="G142" s="13"/>
      <c r="H142" s="13"/>
      <c r="I142" s="115"/>
    </row>
    <row r="143" spans="1:9" s="40" customFormat="1">
      <c r="A143" s="10"/>
      <c r="B143" s="20" t="s">
        <v>333</v>
      </c>
      <c r="C143" s="37"/>
      <c r="D143" s="37"/>
      <c r="E143" s="37"/>
      <c r="F143" s="13"/>
      <c r="G143" s="13"/>
      <c r="H143" s="13"/>
      <c r="I143" s="115"/>
    </row>
    <row r="144" spans="1:9" s="40" customFormat="1">
      <c r="A144" s="10"/>
      <c r="B144" s="20" t="s">
        <v>334</v>
      </c>
      <c r="C144" s="37"/>
      <c r="D144" s="37"/>
      <c r="E144" s="37"/>
      <c r="F144" s="13"/>
      <c r="G144" s="13"/>
      <c r="H144" s="13"/>
      <c r="I144" s="115"/>
    </row>
    <row r="145" spans="1:9" s="40" customFormat="1">
      <c r="A145" s="10"/>
      <c r="B145" s="20" t="s">
        <v>335</v>
      </c>
      <c r="C145" s="37"/>
      <c r="D145" s="37"/>
      <c r="E145" s="37"/>
      <c r="F145" s="13"/>
      <c r="G145" s="13"/>
      <c r="H145" s="13"/>
      <c r="I145" s="115"/>
    </row>
    <row r="146" spans="1:9" s="40" customFormat="1">
      <c r="A146" s="10"/>
      <c r="B146" s="19"/>
      <c r="C146" s="12"/>
      <c r="D146" s="12"/>
      <c r="E146" s="12"/>
      <c r="F146" s="13"/>
      <c r="G146" s="13"/>
      <c r="H146" s="13"/>
      <c r="I146" s="115"/>
    </row>
    <row r="147" spans="1:9" s="40" customFormat="1">
      <c r="A147" s="38"/>
      <c r="B147" s="21"/>
      <c r="C147" s="12"/>
      <c r="D147" s="12"/>
      <c r="E147" s="12"/>
      <c r="F147" s="13"/>
      <c r="G147" s="13"/>
      <c r="H147" s="13"/>
      <c r="I147" s="115"/>
    </row>
    <row r="148" spans="1:9">
      <c r="A148" s="10" t="s">
        <v>31</v>
      </c>
      <c r="B148" s="19" t="s">
        <v>336</v>
      </c>
      <c r="C148" s="12"/>
      <c r="D148" s="12"/>
      <c r="E148" s="12"/>
      <c r="F148" s="13" t="s">
        <v>308</v>
      </c>
      <c r="G148" s="13">
        <f>(2.5*2)*4</f>
        <v>20</v>
      </c>
      <c r="H148" s="13" t="s">
        <v>15</v>
      </c>
      <c r="I148" s="115" t="s">
        <v>15</v>
      </c>
    </row>
    <row r="149" spans="1:9">
      <c r="A149" s="10"/>
      <c r="B149" s="19"/>
      <c r="C149" s="12"/>
      <c r="D149" s="12"/>
      <c r="E149" s="12"/>
      <c r="F149" s="13"/>
      <c r="G149" s="13"/>
      <c r="H149" s="13"/>
      <c r="I149" s="115"/>
    </row>
    <row r="150" spans="1:9" ht="15" customHeight="1">
      <c r="A150" s="10" t="s">
        <v>34</v>
      </c>
      <c r="B150" s="19" t="s">
        <v>430</v>
      </c>
      <c r="C150" s="12"/>
      <c r="D150" s="12"/>
      <c r="E150" s="12"/>
      <c r="F150" s="13" t="s">
        <v>308</v>
      </c>
      <c r="G150" s="13">
        <f>1.5*4</f>
        <v>6</v>
      </c>
      <c r="H150" s="13" t="s">
        <v>15</v>
      </c>
      <c r="I150" s="115" t="s">
        <v>15</v>
      </c>
    </row>
    <row r="151" spans="1:9" ht="15" customHeight="1">
      <c r="A151" s="10"/>
      <c r="B151" s="19"/>
      <c r="C151" s="12"/>
      <c r="D151" s="12"/>
      <c r="E151" s="12"/>
      <c r="F151" s="42"/>
      <c r="G151" s="13"/>
      <c r="H151" s="13"/>
      <c r="I151" s="115"/>
    </row>
    <row r="152" spans="1:9" s="47" customFormat="1" ht="15" customHeight="1">
      <c r="A152" s="41" t="s">
        <v>116</v>
      </c>
      <c r="B152" s="19" t="s">
        <v>338</v>
      </c>
      <c r="C152" s="12"/>
      <c r="D152" s="12"/>
      <c r="E152" s="12"/>
      <c r="F152" s="13" t="s">
        <v>308</v>
      </c>
      <c r="G152" s="13">
        <f>4*4</f>
        <v>16</v>
      </c>
      <c r="H152" s="13" t="s">
        <v>15</v>
      </c>
      <c r="I152" s="115" t="s">
        <v>15</v>
      </c>
    </row>
    <row r="153" spans="1:9" s="47" customFormat="1" ht="15" customHeight="1">
      <c r="A153" s="10"/>
      <c r="B153" s="43"/>
      <c r="C153" s="37"/>
      <c r="D153" s="37"/>
      <c r="E153" s="44"/>
      <c r="F153" s="40"/>
      <c r="G153" s="118"/>
      <c r="H153" s="45"/>
      <c r="I153" s="115"/>
    </row>
    <row r="154" spans="1:9" s="47" customFormat="1" ht="15" customHeight="1">
      <c r="A154" s="10" t="s">
        <v>120</v>
      </c>
      <c r="B154" s="19" t="s">
        <v>339</v>
      </c>
      <c r="C154" s="12"/>
      <c r="D154" s="12"/>
      <c r="E154" s="12"/>
      <c r="F154" s="13"/>
      <c r="G154" s="13"/>
      <c r="H154" s="13"/>
      <c r="I154" s="115"/>
    </row>
    <row r="155" spans="1:9" s="47" customFormat="1" ht="15" customHeight="1">
      <c r="A155" s="10"/>
      <c r="B155" s="19" t="s">
        <v>340</v>
      </c>
      <c r="C155" s="12"/>
      <c r="D155" s="12"/>
      <c r="E155" s="12"/>
      <c r="F155" s="13"/>
      <c r="G155" s="13"/>
      <c r="H155" s="13" t="s">
        <v>15</v>
      </c>
      <c r="I155" s="115"/>
    </row>
    <row r="156" spans="1:9" ht="15" customHeight="1">
      <c r="A156" s="10"/>
      <c r="B156" s="19" t="s">
        <v>341</v>
      </c>
      <c r="C156" s="12"/>
      <c r="D156" s="12"/>
      <c r="E156" s="12"/>
      <c r="F156" s="13" t="s">
        <v>308</v>
      </c>
      <c r="G156" s="13">
        <v>15.4</v>
      </c>
      <c r="H156" s="13" t="s">
        <v>15</v>
      </c>
      <c r="I156" s="115" t="s">
        <v>15</v>
      </c>
    </row>
    <row r="157" spans="1:9" ht="15" customHeight="1">
      <c r="A157" s="10"/>
      <c r="B157" s="19"/>
      <c r="C157" s="12"/>
      <c r="D157" s="12"/>
      <c r="E157" s="12"/>
      <c r="F157" s="13"/>
      <c r="G157" s="13"/>
      <c r="H157" s="13"/>
      <c r="I157" s="115"/>
    </row>
    <row r="158" spans="1:9" ht="15" customHeight="1">
      <c r="A158" s="10"/>
      <c r="B158" s="20" t="s">
        <v>343</v>
      </c>
      <c r="C158" s="47"/>
      <c r="D158" s="47"/>
      <c r="E158" s="47"/>
      <c r="F158" s="10"/>
      <c r="G158" s="13"/>
      <c r="H158" s="13"/>
      <c r="I158" s="115"/>
    </row>
    <row r="159" spans="1:9" ht="15" customHeight="1">
      <c r="A159" s="10"/>
      <c r="B159" s="51"/>
      <c r="C159" s="47"/>
      <c r="D159" s="47"/>
      <c r="E159" s="47"/>
      <c r="F159" s="10"/>
      <c r="G159" s="13"/>
      <c r="H159" s="13"/>
      <c r="I159" s="115"/>
    </row>
    <row r="160" spans="1:9" ht="15" customHeight="1">
      <c r="A160" s="10" t="s">
        <v>123</v>
      </c>
      <c r="B160" s="52" t="s">
        <v>343</v>
      </c>
      <c r="C160" s="47"/>
      <c r="D160" s="47"/>
      <c r="E160" s="47"/>
      <c r="F160" s="10"/>
      <c r="G160" s="13"/>
      <c r="H160" s="13"/>
      <c r="I160" s="115"/>
    </row>
    <row r="161" spans="1:9">
      <c r="A161" s="10"/>
      <c r="B161" s="52" t="s">
        <v>344</v>
      </c>
      <c r="C161" s="47"/>
      <c r="D161" s="47"/>
      <c r="E161" s="47"/>
      <c r="F161" s="53"/>
      <c r="G161" s="124"/>
      <c r="H161" s="53"/>
      <c r="I161" s="115"/>
    </row>
    <row r="162" spans="1:9">
      <c r="A162" s="10"/>
      <c r="B162" s="52" t="s">
        <v>345</v>
      </c>
      <c r="C162" s="12"/>
      <c r="D162" s="12"/>
      <c r="E162" s="12"/>
      <c r="F162" s="13" t="s">
        <v>289</v>
      </c>
      <c r="G162" s="13">
        <f>(2.6*5)*2</f>
        <v>26</v>
      </c>
      <c r="H162" s="13" t="s">
        <v>15</v>
      </c>
      <c r="I162" s="115" t="s">
        <v>15</v>
      </c>
    </row>
    <row r="163" spans="1:9">
      <c r="A163" s="10"/>
      <c r="B163" s="19"/>
      <c r="C163" s="12"/>
      <c r="D163" s="12"/>
      <c r="E163" s="12"/>
      <c r="F163" s="10"/>
      <c r="G163" s="13"/>
      <c r="H163" s="13"/>
      <c r="I163" s="115"/>
    </row>
    <row r="164" spans="1:9">
      <c r="A164" s="10"/>
      <c r="B164" s="19"/>
      <c r="C164" s="12"/>
      <c r="D164" s="12"/>
      <c r="E164" s="12"/>
      <c r="F164" s="10"/>
      <c r="G164" s="13"/>
      <c r="H164" s="13"/>
      <c r="I164" s="115"/>
    </row>
    <row r="165" spans="1:9">
      <c r="A165" s="10" t="s">
        <v>128</v>
      </c>
      <c r="B165" s="19" t="s">
        <v>431</v>
      </c>
      <c r="C165" s="12"/>
      <c r="D165" s="12"/>
      <c r="E165" s="12"/>
      <c r="F165" s="13" t="s">
        <v>289</v>
      </c>
      <c r="G165" s="13">
        <v>14.5</v>
      </c>
      <c r="H165" s="13" t="s">
        <v>15</v>
      </c>
      <c r="I165" s="115" t="s">
        <v>15</v>
      </c>
    </row>
    <row r="166" spans="1:9">
      <c r="A166" s="10"/>
      <c r="B166" s="19"/>
      <c r="C166" s="12"/>
      <c r="D166" s="12"/>
      <c r="E166" s="12"/>
      <c r="F166" s="10"/>
      <c r="G166" s="13"/>
      <c r="H166" s="13"/>
      <c r="I166" s="115"/>
    </row>
    <row r="167" spans="1:9">
      <c r="A167" s="10"/>
      <c r="B167" s="19"/>
      <c r="C167" s="12"/>
      <c r="D167" s="12"/>
      <c r="E167" s="12"/>
      <c r="F167" s="13"/>
      <c r="G167" s="13"/>
      <c r="H167" s="13"/>
      <c r="I167" s="115"/>
    </row>
    <row r="168" spans="1:9">
      <c r="A168" s="309"/>
      <c r="B168" s="310" t="s">
        <v>346</v>
      </c>
      <c r="C168" s="311"/>
      <c r="D168" s="312"/>
      <c r="E168" s="311"/>
      <c r="F168" s="313" t="s">
        <v>272</v>
      </c>
      <c r="G168" s="314"/>
      <c r="H168" s="314"/>
      <c r="I168" s="319" t="e">
        <f>I148+I150+I152+I156+I162+I165</f>
        <v>#VALUE!</v>
      </c>
    </row>
    <row r="169" spans="1:9">
      <c r="A169" s="10"/>
      <c r="B169" s="19"/>
      <c r="C169" s="12"/>
      <c r="D169" s="12"/>
      <c r="E169" s="12"/>
      <c r="F169" s="13"/>
      <c r="G169" s="13"/>
      <c r="H169" s="13"/>
      <c r="I169" s="115"/>
    </row>
    <row r="170" spans="1:9">
      <c r="A170" s="10"/>
      <c r="B170" s="11"/>
      <c r="C170" s="12"/>
      <c r="D170" s="12"/>
      <c r="E170" s="12"/>
      <c r="F170" s="13"/>
      <c r="G170" s="13"/>
      <c r="H170" s="13"/>
      <c r="I170" s="115"/>
    </row>
    <row r="171" spans="1:9">
      <c r="A171" s="10"/>
      <c r="B171" s="269" t="s">
        <v>432</v>
      </c>
      <c r="C171" s="257"/>
      <c r="D171" s="257"/>
      <c r="E171" s="257"/>
      <c r="F171" s="258"/>
      <c r="G171" s="258"/>
      <c r="H171" s="258"/>
      <c r="I171" s="116"/>
    </row>
    <row r="172" spans="1:9">
      <c r="A172" s="10"/>
      <c r="B172" s="11"/>
      <c r="C172" s="12"/>
      <c r="D172" s="12"/>
      <c r="E172" s="12"/>
      <c r="F172" s="13"/>
      <c r="G172" s="13"/>
      <c r="H172" s="13"/>
      <c r="I172" s="115"/>
    </row>
    <row r="173" spans="1:9">
      <c r="A173" s="10"/>
      <c r="B173" s="11"/>
      <c r="C173" s="12"/>
      <c r="D173" s="12"/>
      <c r="E173" s="12"/>
      <c r="F173" s="13"/>
      <c r="G173" s="13"/>
      <c r="H173" s="13"/>
      <c r="I173" s="115"/>
    </row>
    <row r="174" spans="1:9">
      <c r="A174" s="10"/>
      <c r="B174" s="20" t="s">
        <v>213</v>
      </c>
      <c r="C174" s="12"/>
      <c r="D174" s="12"/>
      <c r="E174" s="12"/>
      <c r="F174" s="13"/>
      <c r="G174" s="13"/>
      <c r="H174" s="13"/>
      <c r="I174" s="115"/>
    </row>
    <row r="175" spans="1:9">
      <c r="A175" s="10"/>
      <c r="B175" s="20" t="s">
        <v>349</v>
      </c>
      <c r="C175" s="12"/>
      <c r="D175" s="12"/>
      <c r="E175" s="12"/>
      <c r="F175" s="13"/>
      <c r="G175" s="13"/>
      <c r="H175" s="13"/>
      <c r="I175" s="115"/>
    </row>
    <row r="176" spans="1:9">
      <c r="A176" s="10"/>
      <c r="B176" s="21"/>
      <c r="C176" s="12"/>
      <c r="D176" s="12"/>
      <c r="E176" s="12"/>
      <c r="F176" s="13"/>
      <c r="G176" s="13"/>
      <c r="H176" s="13"/>
      <c r="I176" s="115"/>
    </row>
    <row r="177" spans="1:9">
      <c r="A177" s="10" t="s">
        <v>31</v>
      </c>
      <c r="B177" s="19" t="s">
        <v>350</v>
      </c>
      <c r="C177" s="12"/>
      <c r="D177" s="12"/>
      <c r="E177" s="12"/>
      <c r="F177" s="13" t="s">
        <v>289</v>
      </c>
      <c r="G177" s="13">
        <f>G128</f>
        <v>41.580000000000005</v>
      </c>
      <c r="H177" s="13" t="s">
        <v>15</v>
      </c>
      <c r="I177" s="115" t="s">
        <v>15</v>
      </c>
    </row>
    <row r="178" spans="1:9">
      <c r="A178" s="10"/>
      <c r="B178" s="19"/>
      <c r="C178" s="12"/>
      <c r="D178" s="12"/>
      <c r="E178" s="12"/>
      <c r="F178" s="13"/>
      <c r="G178" s="13"/>
      <c r="H178" s="13"/>
      <c r="I178" s="115"/>
    </row>
    <row r="179" spans="1:9">
      <c r="A179" s="10"/>
      <c r="B179" s="20" t="s">
        <v>351</v>
      </c>
      <c r="C179" s="12"/>
      <c r="D179" s="12"/>
      <c r="E179" s="12"/>
      <c r="F179" s="13"/>
      <c r="G179" s="13"/>
      <c r="H179" s="13"/>
      <c r="I179" s="115"/>
    </row>
    <row r="180" spans="1:9">
      <c r="A180" s="10"/>
      <c r="B180" s="19"/>
      <c r="C180" s="12"/>
      <c r="D180" s="12"/>
      <c r="E180" s="12"/>
      <c r="F180" s="13"/>
      <c r="G180" s="13"/>
      <c r="H180" s="13"/>
      <c r="I180" s="115"/>
    </row>
    <row r="181" spans="1:9">
      <c r="A181" s="10" t="s">
        <v>34</v>
      </c>
      <c r="B181" s="19" t="s">
        <v>352</v>
      </c>
      <c r="C181" s="12"/>
      <c r="D181" s="12"/>
      <c r="E181" s="12"/>
      <c r="F181" s="13" t="s">
        <v>289</v>
      </c>
      <c r="G181" s="13">
        <f>G177</f>
        <v>41.580000000000005</v>
      </c>
      <c r="H181" s="13" t="s">
        <v>15</v>
      </c>
      <c r="I181" s="115" t="s">
        <v>15</v>
      </c>
    </row>
    <row r="182" spans="1:9">
      <c r="A182" s="10"/>
      <c r="B182" s="19"/>
      <c r="C182" s="12"/>
      <c r="D182" s="12"/>
      <c r="E182" s="12"/>
      <c r="F182" s="13"/>
      <c r="G182" s="13"/>
      <c r="H182" s="13"/>
      <c r="I182" s="115"/>
    </row>
    <row r="183" spans="1:9">
      <c r="A183" s="10"/>
      <c r="B183" s="20" t="s">
        <v>353</v>
      </c>
      <c r="C183" s="12"/>
      <c r="D183" s="12"/>
      <c r="E183" s="12"/>
      <c r="F183" s="13"/>
      <c r="G183" s="13"/>
      <c r="H183" s="13"/>
      <c r="I183" s="115"/>
    </row>
    <row r="184" spans="1:9">
      <c r="A184" s="10"/>
      <c r="B184" s="21"/>
      <c r="C184" s="12"/>
      <c r="D184" s="12"/>
      <c r="E184" s="12"/>
      <c r="F184" s="13"/>
      <c r="G184" s="13"/>
      <c r="H184" s="13"/>
      <c r="I184" s="115"/>
    </row>
    <row r="185" spans="1:9">
      <c r="A185" s="10"/>
      <c r="B185" s="20" t="s">
        <v>210</v>
      </c>
      <c r="C185" s="12"/>
      <c r="D185" s="12"/>
      <c r="E185" s="12"/>
      <c r="F185" s="13"/>
      <c r="G185" s="13"/>
      <c r="H185" s="13"/>
      <c r="I185" s="115"/>
    </row>
    <row r="186" spans="1:9">
      <c r="A186" s="10"/>
      <c r="B186" s="21"/>
      <c r="C186" s="12"/>
      <c r="D186" s="12"/>
      <c r="E186" s="12"/>
      <c r="F186" s="13"/>
      <c r="G186" s="13"/>
      <c r="H186" s="13"/>
      <c r="I186" s="115"/>
    </row>
    <row r="187" spans="1:9">
      <c r="A187" s="10" t="s">
        <v>116</v>
      </c>
      <c r="B187" s="19" t="s">
        <v>354</v>
      </c>
      <c r="C187" s="12"/>
      <c r="D187" s="12"/>
      <c r="E187" s="12"/>
      <c r="F187" s="13" t="s">
        <v>289</v>
      </c>
      <c r="G187" s="13">
        <f>G94</f>
        <v>4.74</v>
      </c>
      <c r="H187" s="13" t="s">
        <v>15</v>
      </c>
      <c r="I187" s="115" t="s">
        <v>15</v>
      </c>
    </row>
    <row r="188" spans="1:9">
      <c r="A188" s="10"/>
      <c r="B188" s="19"/>
      <c r="C188" s="12"/>
      <c r="D188" s="12"/>
      <c r="E188" s="12"/>
      <c r="F188" s="13"/>
      <c r="G188" s="13"/>
      <c r="H188" s="13"/>
      <c r="I188" s="115"/>
    </row>
    <row r="189" spans="1:9">
      <c r="A189" s="10"/>
      <c r="B189" s="20" t="s">
        <v>355</v>
      </c>
      <c r="C189" s="12"/>
      <c r="D189" s="12"/>
      <c r="E189" s="12"/>
      <c r="F189" s="13"/>
      <c r="G189" s="13"/>
      <c r="H189" s="13"/>
      <c r="I189" s="115"/>
    </row>
    <row r="190" spans="1:9">
      <c r="A190" s="10"/>
      <c r="B190" s="21"/>
      <c r="C190" s="12"/>
      <c r="D190" s="12"/>
      <c r="E190" s="12"/>
      <c r="F190" s="13"/>
      <c r="G190" s="13"/>
      <c r="H190" s="13"/>
      <c r="I190" s="115"/>
    </row>
    <row r="191" spans="1:9">
      <c r="A191" s="10"/>
      <c r="B191" s="20" t="s">
        <v>356</v>
      </c>
      <c r="C191" s="12"/>
      <c r="D191" s="12"/>
      <c r="E191" s="12"/>
      <c r="F191" s="13"/>
      <c r="G191" s="13"/>
      <c r="H191" s="13"/>
      <c r="I191" s="115"/>
    </row>
    <row r="192" spans="1:9">
      <c r="A192" s="10"/>
      <c r="B192" s="20" t="s">
        <v>357</v>
      </c>
      <c r="C192" s="12"/>
      <c r="D192" s="12"/>
      <c r="E192" s="12"/>
      <c r="F192" s="13"/>
      <c r="G192" s="13"/>
      <c r="H192" s="13"/>
      <c r="I192" s="115"/>
    </row>
    <row r="193" spans="1:9">
      <c r="A193" s="10"/>
      <c r="B193" s="21"/>
      <c r="C193" s="12"/>
      <c r="D193" s="12"/>
      <c r="E193" s="12"/>
      <c r="F193" s="13"/>
      <c r="G193" s="13"/>
      <c r="H193" s="13"/>
      <c r="I193" s="115"/>
    </row>
    <row r="194" spans="1:9">
      <c r="A194" s="10" t="s">
        <v>120</v>
      </c>
      <c r="B194" s="19" t="s">
        <v>358</v>
      </c>
      <c r="C194" s="12"/>
      <c r="D194" s="12"/>
      <c r="E194" s="12"/>
      <c r="F194" s="13" t="s">
        <v>289</v>
      </c>
      <c r="G194" s="13">
        <f>G177</f>
        <v>41.580000000000005</v>
      </c>
      <c r="H194" s="13" t="s">
        <v>15</v>
      </c>
      <c r="I194" s="115" t="s">
        <v>15</v>
      </c>
    </row>
    <row r="195" spans="1:9">
      <c r="A195" s="10"/>
      <c r="B195" s="19"/>
      <c r="C195" s="12"/>
      <c r="D195" s="12"/>
      <c r="E195" s="12"/>
      <c r="F195" s="13"/>
      <c r="G195" s="13"/>
      <c r="H195" s="13"/>
      <c r="I195" s="115"/>
    </row>
    <row r="196" spans="1:9">
      <c r="A196" s="10"/>
      <c r="B196" s="20" t="s">
        <v>359</v>
      </c>
      <c r="C196" s="12"/>
      <c r="D196" s="12"/>
      <c r="E196" s="12"/>
      <c r="F196" s="13"/>
      <c r="G196" s="13"/>
      <c r="H196" s="13"/>
      <c r="I196" s="115"/>
    </row>
    <row r="197" spans="1:9" s="36" customFormat="1">
      <c r="A197" s="10"/>
      <c r="B197" s="20" t="s">
        <v>360</v>
      </c>
      <c r="C197" s="12"/>
      <c r="D197" s="12"/>
      <c r="E197" s="12"/>
      <c r="F197" s="13"/>
      <c r="G197" s="13"/>
      <c r="H197" s="13"/>
      <c r="I197" s="115"/>
    </row>
    <row r="198" spans="1:9" s="36" customFormat="1">
      <c r="A198" s="10"/>
      <c r="B198" s="19"/>
      <c r="C198" s="12"/>
      <c r="D198" s="12"/>
      <c r="E198" s="12"/>
      <c r="F198" s="13"/>
      <c r="G198" s="13"/>
      <c r="H198" s="13"/>
      <c r="I198" s="115"/>
    </row>
    <row r="199" spans="1:9" s="36" customFormat="1">
      <c r="A199" s="10" t="s">
        <v>123</v>
      </c>
      <c r="B199" s="19" t="s">
        <v>361</v>
      </c>
      <c r="C199" s="12"/>
      <c r="D199" s="12"/>
      <c r="E199" s="12"/>
      <c r="F199" s="13" t="s">
        <v>289</v>
      </c>
      <c r="G199" s="13">
        <f>G181</f>
        <v>41.580000000000005</v>
      </c>
      <c r="H199" s="13" t="s">
        <v>15</v>
      </c>
      <c r="I199" s="115" t="s">
        <v>15</v>
      </c>
    </row>
    <row r="200" spans="1:9">
      <c r="A200" s="10"/>
      <c r="B200" s="19"/>
      <c r="C200" s="12"/>
      <c r="D200" s="12"/>
      <c r="E200" s="12"/>
      <c r="F200" s="13"/>
      <c r="G200" s="13"/>
      <c r="H200" s="13"/>
      <c r="I200" s="115"/>
    </row>
    <row r="201" spans="1:9">
      <c r="A201" s="10" t="s">
        <v>128</v>
      </c>
      <c r="B201" s="19" t="s">
        <v>433</v>
      </c>
      <c r="C201" s="12"/>
      <c r="D201" s="12"/>
      <c r="E201" s="12"/>
      <c r="F201" s="13" t="s">
        <v>289</v>
      </c>
      <c r="G201" s="13">
        <f>G165</f>
        <v>14.5</v>
      </c>
      <c r="H201" s="13" t="s">
        <v>15</v>
      </c>
      <c r="I201" s="115" t="s">
        <v>15</v>
      </c>
    </row>
    <row r="202" spans="1:9">
      <c r="A202" s="10"/>
      <c r="B202" s="19"/>
      <c r="C202" s="12"/>
      <c r="D202" s="12"/>
      <c r="E202" s="12"/>
      <c r="F202" s="13"/>
      <c r="G202" s="13"/>
      <c r="H202" s="13"/>
      <c r="I202" s="115"/>
    </row>
    <row r="203" spans="1:9">
      <c r="A203" s="10"/>
      <c r="B203" s="19"/>
      <c r="C203" s="12"/>
      <c r="D203" s="12"/>
      <c r="E203" s="12"/>
      <c r="F203" s="13"/>
      <c r="G203" s="13"/>
      <c r="H203" s="13"/>
      <c r="I203" s="115"/>
    </row>
    <row r="204" spans="1:9">
      <c r="A204" s="309"/>
      <c r="B204" s="310" t="s">
        <v>362</v>
      </c>
      <c r="C204" s="311"/>
      <c r="D204" s="312"/>
      <c r="E204" s="311"/>
      <c r="F204" s="313" t="s">
        <v>272</v>
      </c>
      <c r="G204" s="314"/>
      <c r="H204" s="314"/>
      <c r="I204" s="319" t="e">
        <f>I177+I181+I187+I194+I199+I201</f>
        <v>#VALUE!</v>
      </c>
    </row>
    <row r="205" spans="1:9">
      <c r="A205" s="10"/>
      <c r="B205" s="19"/>
      <c r="C205" s="12"/>
      <c r="D205" s="12"/>
      <c r="E205" s="12"/>
      <c r="F205" s="13"/>
      <c r="G205" s="13"/>
      <c r="H205" s="13"/>
      <c r="I205" s="115"/>
    </row>
    <row r="206" spans="1:9" ht="15" customHeight="1">
      <c r="A206" s="10"/>
      <c r="B206" s="55"/>
      <c r="C206" s="18"/>
      <c r="D206" s="18"/>
      <c r="E206" s="18"/>
      <c r="F206" s="33"/>
      <c r="G206" s="33"/>
      <c r="H206" s="13"/>
      <c r="I206" s="115"/>
    </row>
    <row r="207" spans="1:9" ht="15" customHeight="1">
      <c r="A207" s="253"/>
      <c r="B207" s="266" t="s">
        <v>434</v>
      </c>
      <c r="C207" s="256"/>
      <c r="D207" s="256"/>
      <c r="E207" s="256"/>
      <c r="F207" s="267"/>
      <c r="G207" s="267"/>
      <c r="H207" s="258"/>
      <c r="I207" s="116"/>
    </row>
    <row r="208" spans="1:9" s="46" customFormat="1" ht="15" customHeight="1">
      <c r="A208" s="10"/>
      <c r="B208" s="11"/>
      <c r="C208" s="18"/>
      <c r="D208" s="18"/>
      <c r="E208" s="18"/>
      <c r="F208" s="33"/>
      <c r="G208" s="33"/>
      <c r="H208" s="13"/>
      <c r="I208" s="115"/>
    </row>
    <row r="209" spans="1:9" ht="15" customHeight="1">
      <c r="A209" s="10"/>
      <c r="B209" s="19"/>
      <c r="C209" s="12"/>
      <c r="D209" s="12"/>
      <c r="E209" s="12"/>
      <c r="F209" s="13"/>
      <c r="G209" s="13"/>
      <c r="H209" s="13"/>
      <c r="I209" s="115"/>
    </row>
    <row r="210" spans="1:9" ht="15" customHeight="1">
      <c r="A210" s="10"/>
      <c r="B210" s="56" t="s">
        <v>365</v>
      </c>
      <c r="C210" s="12"/>
      <c r="D210" s="12"/>
      <c r="E210" s="12"/>
      <c r="F210" s="13"/>
      <c r="G210" s="13"/>
      <c r="H210" s="13"/>
      <c r="I210" s="115"/>
    </row>
    <row r="211" spans="1:9" ht="15" customHeight="1">
      <c r="A211" s="10"/>
      <c r="B211" s="56" t="s">
        <v>366</v>
      </c>
      <c r="C211" s="12"/>
      <c r="D211" s="12"/>
      <c r="E211" s="12"/>
      <c r="F211" s="13"/>
      <c r="G211" s="13"/>
      <c r="H211" s="13"/>
      <c r="I211" s="115"/>
    </row>
    <row r="212" spans="1:9" ht="15" customHeight="1">
      <c r="A212" s="10"/>
      <c r="B212" s="56" t="s">
        <v>367</v>
      </c>
      <c r="C212" s="12"/>
      <c r="D212" s="12"/>
      <c r="E212" s="12"/>
      <c r="F212" s="13"/>
      <c r="G212" s="13"/>
      <c r="H212" s="13"/>
      <c r="I212" s="115"/>
    </row>
    <row r="213" spans="1:9">
      <c r="A213" s="10"/>
      <c r="B213" s="20" t="s">
        <v>368</v>
      </c>
      <c r="C213" s="12"/>
      <c r="D213" s="12"/>
      <c r="E213" s="12"/>
      <c r="F213" s="13"/>
      <c r="G213" s="13"/>
      <c r="H213" s="13"/>
      <c r="I213" s="115"/>
    </row>
    <row r="214" spans="1:9">
      <c r="A214" s="10"/>
      <c r="B214" s="20" t="s">
        <v>369</v>
      </c>
      <c r="C214" s="12"/>
      <c r="D214" s="12"/>
      <c r="E214" s="12"/>
      <c r="F214" s="13"/>
      <c r="G214" s="13"/>
      <c r="H214" s="13"/>
      <c r="I214" s="115"/>
    </row>
    <row r="215" spans="1:9">
      <c r="A215" s="10"/>
      <c r="B215" s="21"/>
      <c r="C215" s="12"/>
      <c r="D215" s="12"/>
      <c r="E215" s="12"/>
      <c r="F215" s="13"/>
      <c r="G215" s="13"/>
      <c r="H215" s="13"/>
      <c r="I215" s="115"/>
    </row>
    <row r="216" spans="1:9">
      <c r="A216" s="10" t="s">
        <v>31</v>
      </c>
      <c r="B216" s="19" t="s">
        <v>372</v>
      </c>
      <c r="C216" s="12"/>
      <c r="D216" s="12"/>
      <c r="E216" s="12"/>
      <c r="F216" s="13"/>
      <c r="G216" s="13"/>
      <c r="H216" s="13"/>
      <c r="I216" s="115"/>
    </row>
    <row r="217" spans="1:9">
      <c r="A217" s="10"/>
      <c r="B217" s="19" t="s">
        <v>373</v>
      </c>
      <c r="C217" s="12"/>
      <c r="D217" s="12"/>
      <c r="E217" s="12"/>
      <c r="F217" s="13" t="s">
        <v>238</v>
      </c>
      <c r="G217" s="13">
        <v>1</v>
      </c>
      <c r="H217" s="57" t="s">
        <v>15</v>
      </c>
      <c r="I217" s="115" t="s">
        <v>15</v>
      </c>
    </row>
    <row r="218" spans="1:9" s="36" customFormat="1">
      <c r="A218" s="10"/>
      <c r="B218" s="19"/>
      <c r="C218" s="12"/>
      <c r="D218" s="12"/>
      <c r="E218" s="12"/>
      <c r="F218" s="13"/>
      <c r="G218" s="13"/>
      <c r="H218" s="13"/>
      <c r="I218" s="115"/>
    </row>
    <row r="219" spans="1:9" s="36" customFormat="1">
      <c r="A219" s="10"/>
      <c r="B219" s="11" t="s">
        <v>435</v>
      </c>
      <c r="C219" s="12"/>
      <c r="D219" s="12"/>
      <c r="E219" s="12"/>
      <c r="F219" s="13"/>
      <c r="G219" s="13"/>
      <c r="H219" s="13"/>
      <c r="I219" s="115"/>
    </row>
    <row r="220" spans="1:9">
      <c r="A220" s="10"/>
      <c r="B220" s="20"/>
      <c r="C220" s="12"/>
      <c r="D220" s="12"/>
      <c r="E220" s="12"/>
      <c r="F220" s="13"/>
      <c r="G220" s="13"/>
      <c r="H220" s="13"/>
      <c r="I220" s="115"/>
    </row>
    <row r="221" spans="1:9">
      <c r="A221" s="10" t="s">
        <v>34</v>
      </c>
      <c r="B221" s="19" t="s">
        <v>436</v>
      </c>
      <c r="C221" s="12"/>
      <c r="D221" s="12"/>
      <c r="E221" s="12"/>
      <c r="F221" s="13" t="s">
        <v>33</v>
      </c>
      <c r="G221" s="13">
        <v>3</v>
      </c>
      <c r="H221" s="13" t="s">
        <v>15</v>
      </c>
      <c r="I221" s="115" t="s">
        <v>15</v>
      </c>
    </row>
    <row r="222" spans="1:9">
      <c r="A222" s="10"/>
      <c r="B222" s="19"/>
      <c r="C222" s="12"/>
      <c r="D222" s="12"/>
      <c r="E222" s="12"/>
      <c r="F222" s="13"/>
      <c r="G222" s="13"/>
      <c r="H222" s="13"/>
      <c r="I222" s="115"/>
    </row>
    <row r="223" spans="1:9">
      <c r="A223" s="10" t="s">
        <v>116</v>
      </c>
      <c r="B223" s="19" t="s">
        <v>437</v>
      </c>
      <c r="C223" s="12"/>
      <c r="D223" s="12"/>
      <c r="E223" s="12"/>
      <c r="F223" s="13" t="s">
        <v>387</v>
      </c>
      <c r="G223" s="13">
        <v>2</v>
      </c>
      <c r="H223" s="13" t="s">
        <v>15</v>
      </c>
      <c r="I223" s="115" t="s">
        <v>15</v>
      </c>
    </row>
    <row r="224" spans="1:9">
      <c r="A224" s="10"/>
      <c r="B224" s="11"/>
      <c r="C224" s="18"/>
      <c r="D224" s="12"/>
      <c r="E224" s="18"/>
      <c r="F224" s="13"/>
      <c r="G224" s="13"/>
      <c r="H224" s="13"/>
      <c r="I224" s="115"/>
    </row>
    <row r="225" spans="1:9">
      <c r="A225" s="322"/>
      <c r="B225" s="323" t="s">
        <v>376</v>
      </c>
      <c r="C225" s="311"/>
      <c r="D225" s="312"/>
      <c r="E225" s="311"/>
      <c r="F225" s="313" t="s">
        <v>272</v>
      </c>
      <c r="G225" s="314"/>
      <c r="H225" s="314"/>
      <c r="I225" s="319" t="e">
        <f>I217+I221+I223</f>
        <v>#VALUE!</v>
      </c>
    </row>
    <row r="226" spans="1:9">
      <c r="A226" s="10"/>
      <c r="B226" s="19"/>
      <c r="C226" s="12"/>
      <c r="D226" s="12"/>
      <c r="E226" s="12"/>
      <c r="F226" s="13"/>
      <c r="G226" s="13"/>
      <c r="H226" s="13"/>
      <c r="I226" s="115"/>
    </row>
    <row r="227" spans="1:9">
      <c r="A227" s="10"/>
      <c r="B227" s="55"/>
      <c r="C227" s="18"/>
      <c r="D227" s="18"/>
      <c r="E227" s="18"/>
      <c r="F227" s="34"/>
      <c r="G227" s="33"/>
      <c r="H227" s="60"/>
      <c r="I227" s="115"/>
    </row>
    <row r="228" spans="1:9">
      <c r="A228" s="253"/>
      <c r="B228" s="266" t="s">
        <v>438</v>
      </c>
      <c r="C228" s="256"/>
      <c r="D228" s="256"/>
      <c r="E228" s="256"/>
      <c r="F228" s="281"/>
      <c r="G228" s="267"/>
      <c r="H228" s="282"/>
      <c r="I228" s="116"/>
    </row>
    <row r="229" spans="1:9">
      <c r="A229" s="10"/>
      <c r="B229" s="11"/>
      <c r="C229" s="18"/>
      <c r="D229" s="18"/>
      <c r="E229" s="18"/>
      <c r="F229" s="34"/>
      <c r="G229" s="33"/>
      <c r="H229" s="60"/>
      <c r="I229" s="115"/>
    </row>
    <row r="230" spans="1:9">
      <c r="A230" s="13"/>
      <c r="B230" s="19"/>
      <c r="C230" s="12"/>
      <c r="D230" s="12"/>
      <c r="E230" s="12"/>
      <c r="F230" s="14"/>
      <c r="G230" s="13"/>
      <c r="H230" s="60"/>
      <c r="I230" s="115"/>
    </row>
    <row r="231" spans="1:9">
      <c r="A231" s="10"/>
      <c r="B231" s="20" t="s">
        <v>379</v>
      </c>
      <c r="C231" s="88"/>
      <c r="D231" s="88"/>
      <c r="E231" s="89"/>
      <c r="F231" s="13"/>
      <c r="G231" s="13"/>
      <c r="H231" s="13"/>
      <c r="I231" s="115"/>
    </row>
    <row r="232" spans="1:9">
      <c r="A232" s="10"/>
      <c r="B232" s="87"/>
      <c r="C232" s="88"/>
      <c r="D232" s="88"/>
      <c r="E232" s="89"/>
      <c r="F232" s="13"/>
      <c r="G232" s="13"/>
      <c r="H232" s="13"/>
      <c r="I232" s="115"/>
    </row>
    <row r="233" spans="1:9">
      <c r="A233" s="10"/>
      <c r="B233" s="19" t="s">
        <v>380</v>
      </c>
      <c r="C233" s="88"/>
      <c r="D233" s="88"/>
      <c r="E233" s="89"/>
      <c r="F233" s="14"/>
      <c r="G233" s="13"/>
      <c r="H233" s="13"/>
      <c r="I233" s="115"/>
    </row>
    <row r="234" spans="1:9">
      <c r="A234" s="10"/>
      <c r="B234" s="19" t="s">
        <v>381</v>
      </c>
      <c r="C234" s="88"/>
      <c r="D234" s="88"/>
      <c r="E234" s="89"/>
      <c r="F234" s="14"/>
      <c r="G234" s="13"/>
      <c r="H234" s="13"/>
      <c r="I234" s="115"/>
    </row>
    <row r="235" spans="1:9">
      <c r="A235" s="10"/>
      <c r="B235" s="19" t="s">
        <v>382</v>
      </c>
      <c r="C235" s="90"/>
      <c r="D235" s="90"/>
      <c r="E235" s="102"/>
      <c r="F235" s="14"/>
      <c r="G235" s="13"/>
      <c r="H235" s="13"/>
      <c r="I235" s="115"/>
    </row>
    <row r="236" spans="1:9">
      <c r="A236" s="10"/>
      <c r="B236" s="103"/>
      <c r="C236" s="90"/>
      <c r="D236" s="90"/>
      <c r="E236" s="102"/>
      <c r="F236" s="14"/>
      <c r="G236" s="13"/>
      <c r="H236" s="13"/>
      <c r="I236" s="115"/>
    </row>
    <row r="237" spans="1:9">
      <c r="A237" s="10" t="s">
        <v>31</v>
      </c>
      <c r="B237" s="19" t="s">
        <v>383</v>
      </c>
      <c r="C237" s="90"/>
      <c r="D237" s="90"/>
      <c r="E237" s="102"/>
      <c r="F237" s="14" t="s">
        <v>238</v>
      </c>
      <c r="G237" s="13">
        <v>2</v>
      </c>
      <c r="H237" s="13" t="s">
        <v>15</v>
      </c>
      <c r="I237" s="115" t="s">
        <v>15</v>
      </c>
    </row>
    <row r="238" spans="1:9">
      <c r="A238" s="10"/>
      <c r="B238" s="103"/>
      <c r="C238" s="90"/>
      <c r="D238" s="90"/>
      <c r="E238" s="102"/>
      <c r="F238" s="14"/>
      <c r="G238" s="13"/>
      <c r="H238" s="13"/>
      <c r="I238" s="115"/>
    </row>
    <row r="239" spans="1:9">
      <c r="A239" s="10"/>
      <c r="B239" s="90"/>
      <c r="C239" s="90"/>
      <c r="D239" s="90"/>
      <c r="E239" s="102"/>
      <c r="F239" s="14"/>
      <c r="G239" s="13"/>
      <c r="H239" s="13"/>
      <c r="I239" s="115"/>
    </row>
    <row r="240" spans="1:9">
      <c r="A240" s="10"/>
      <c r="B240" s="20" t="s">
        <v>385</v>
      </c>
      <c r="C240" s="90"/>
      <c r="D240" s="90"/>
      <c r="E240" s="102"/>
      <c r="F240" s="14"/>
      <c r="G240" s="13"/>
      <c r="H240" s="13"/>
      <c r="I240" s="115"/>
    </row>
    <row r="241" spans="1:9">
      <c r="A241" s="10"/>
      <c r="B241" s="87"/>
      <c r="C241" s="88"/>
      <c r="D241" s="88"/>
      <c r="E241" s="89"/>
      <c r="F241" s="14"/>
      <c r="G241" s="13"/>
      <c r="H241" s="13"/>
      <c r="I241" s="115"/>
    </row>
    <row r="242" spans="1:9">
      <c r="A242" s="10" t="s">
        <v>34</v>
      </c>
      <c r="B242" s="19" t="s">
        <v>388</v>
      </c>
      <c r="C242" s="88"/>
      <c r="D242" s="88"/>
      <c r="E242" s="89"/>
      <c r="F242" s="14" t="s">
        <v>387</v>
      </c>
      <c r="G242" s="13">
        <v>1</v>
      </c>
      <c r="H242" s="13" t="s">
        <v>15</v>
      </c>
      <c r="I242" s="115" t="s">
        <v>15</v>
      </c>
    </row>
    <row r="243" spans="1:9">
      <c r="A243" s="10"/>
      <c r="B243" s="87"/>
      <c r="C243" s="88"/>
      <c r="D243" s="88"/>
      <c r="E243" s="89"/>
      <c r="F243" s="13"/>
      <c r="G243" s="13"/>
      <c r="H243" s="13"/>
      <c r="I243" s="115"/>
    </row>
    <row r="244" spans="1:9">
      <c r="A244" s="10"/>
      <c r="B244" s="87"/>
      <c r="C244" s="88"/>
      <c r="D244" s="88"/>
      <c r="E244" s="89"/>
      <c r="F244" s="13"/>
      <c r="G244" s="13"/>
      <c r="H244" s="13"/>
      <c r="I244" s="115"/>
    </row>
    <row r="245" spans="1:9">
      <c r="A245" s="10"/>
      <c r="B245" s="20" t="s">
        <v>389</v>
      </c>
      <c r="C245" s="88"/>
      <c r="D245" s="88"/>
      <c r="E245" s="89"/>
      <c r="F245" s="13"/>
      <c r="G245" s="13"/>
      <c r="H245" s="13"/>
      <c r="I245" s="115"/>
    </row>
    <row r="246" spans="1:9">
      <c r="A246" s="10"/>
      <c r="B246" s="103"/>
      <c r="C246" s="90"/>
      <c r="D246" s="90"/>
      <c r="E246" s="102"/>
      <c r="F246" s="13"/>
      <c r="G246" s="13"/>
      <c r="H246" s="13"/>
      <c r="I246" s="115"/>
    </row>
    <row r="247" spans="1:9">
      <c r="A247" s="10"/>
      <c r="B247" s="19" t="s">
        <v>390</v>
      </c>
      <c r="C247" s="90"/>
      <c r="D247" s="90"/>
      <c r="E247" s="102"/>
      <c r="F247" s="14"/>
      <c r="G247" s="13"/>
      <c r="H247" s="13"/>
      <c r="I247" s="115"/>
    </row>
    <row r="248" spans="1:9">
      <c r="A248" s="10"/>
      <c r="B248" s="19" t="s">
        <v>391</v>
      </c>
      <c r="C248" s="90"/>
      <c r="D248" s="90"/>
      <c r="E248" s="102"/>
      <c r="F248" s="14"/>
      <c r="G248" s="13"/>
      <c r="H248" s="13"/>
      <c r="I248" s="115"/>
    </row>
    <row r="249" spans="1:9">
      <c r="A249" s="10"/>
      <c r="B249" s="19" t="s">
        <v>392</v>
      </c>
      <c r="C249" s="90"/>
      <c r="D249" s="90"/>
      <c r="E249" s="102"/>
      <c r="F249" s="14"/>
      <c r="G249" s="13"/>
      <c r="H249" s="13"/>
      <c r="I249" s="115"/>
    </row>
    <row r="250" spans="1:9">
      <c r="A250" s="10"/>
      <c r="B250" s="19" t="s">
        <v>393</v>
      </c>
      <c r="C250" s="90"/>
      <c r="D250" s="90"/>
      <c r="E250" s="102"/>
      <c r="F250" s="14"/>
      <c r="G250" s="13"/>
      <c r="H250" s="13"/>
      <c r="I250" s="115"/>
    </row>
    <row r="251" spans="1:9">
      <c r="A251" s="10"/>
      <c r="B251" s="19" t="s">
        <v>394</v>
      </c>
      <c r="C251" s="88"/>
      <c r="D251" s="88"/>
      <c r="E251" s="89"/>
      <c r="F251" s="14"/>
      <c r="G251" s="13"/>
      <c r="H251" s="13"/>
      <c r="I251" s="115"/>
    </row>
    <row r="252" spans="1:9">
      <c r="A252" s="10"/>
      <c r="B252" s="19" t="s">
        <v>395</v>
      </c>
      <c r="C252" s="88"/>
      <c r="D252" s="88"/>
      <c r="E252" s="89"/>
      <c r="F252" s="14"/>
      <c r="G252" s="13"/>
      <c r="H252" s="13"/>
      <c r="I252" s="115"/>
    </row>
    <row r="253" spans="1:9">
      <c r="A253" s="10"/>
      <c r="B253" s="19" t="s">
        <v>396</v>
      </c>
      <c r="C253" s="88"/>
      <c r="D253" s="88"/>
      <c r="E253" s="89"/>
      <c r="F253" s="14"/>
      <c r="G253" s="13"/>
      <c r="H253" s="13"/>
      <c r="I253" s="115"/>
    </row>
    <row r="254" spans="1:9">
      <c r="A254" s="10"/>
      <c r="B254" s="87"/>
      <c r="C254" s="88"/>
      <c r="D254" s="88"/>
      <c r="E254" s="89"/>
      <c r="F254" s="14"/>
      <c r="G254" s="13"/>
      <c r="H254" s="13"/>
      <c r="I254" s="115"/>
    </row>
    <row r="255" spans="1:9">
      <c r="A255" s="10" t="s">
        <v>120</v>
      </c>
      <c r="B255" s="19" t="s">
        <v>397</v>
      </c>
      <c r="C255" s="88"/>
      <c r="D255" s="88"/>
      <c r="E255" s="89"/>
      <c r="F255" s="14" t="s">
        <v>387</v>
      </c>
      <c r="G255" s="13">
        <v>1</v>
      </c>
      <c r="H255" s="13" t="s">
        <v>15</v>
      </c>
      <c r="I255" s="115" t="s">
        <v>15</v>
      </c>
    </row>
    <row r="256" spans="1:9">
      <c r="A256" s="10"/>
      <c r="B256" s="103"/>
      <c r="C256" s="90"/>
      <c r="D256" s="90"/>
      <c r="E256" s="102"/>
      <c r="F256" s="13"/>
      <c r="G256" s="13"/>
      <c r="H256" s="13"/>
      <c r="I256" s="115"/>
    </row>
    <row r="257" spans="1:9">
      <c r="A257" s="10"/>
      <c r="B257" s="103"/>
      <c r="C257" s="90"/>
      <c r="D257" s="90"/>
      <c r="E257" s="102"/>
      <c r="F257" s="13"/>
      <c r="G257" s="13"/>
      <c r="H257" s="13"/>
      <c r="I257" s="115"/>
    </row>
    <row r="258" spans="1:9">
      <c r="A258" s="10"/>
      <c r="B258" s="20" t="s">
        <v>398</v>
      </c>
      <c r="C258" s="90"/>
      <c r="D258" s="90"/>
      <c r="E258" s="102"/>
      <c r="F258" s="13"/>
      <c r="G258" s="13"/>
      <c r="H258" s="13"/>
      <c r="I258" s="115"/>
    </row>
    <row r="259" spans="1:9">
      <c r="A259" s="10"/>
      <c r="B259" s="103"/>
      <c r="C259" s="90"/>
      <c r="D259" s="90"/>
      <c r="E259" s="102"/>
      <c r="F259" s="13"/>
      <c r="G259" s="13"/>
      <c r="H259" s="13"/>
      <c r="I259" s="115"/>
    </row>
    <row r="260" spans="1:9">
      <c r="A260" s="10"/>
      <c r="B260" s="19" t="s">
        <v>399</v>
      </c>
      <c r="C260" s="90"/>
      <c r="D260" s="90"/>
      <c r="E260" s="102"/>
      <c r="F260" s="14"/>
      <c r="G260" s="13"/>
      <c r="H260" s="13"/>
      <c r="I260" s="115"/>
    </row>
    <row r="261" spans="1:9">
      <c r="A261" s="10"/>
      <c r="B261" s="19" t="s">
        <v>400</v>
      </c>
      <c r="C261" s="88"/>
      <c r="D261" s="88"/>
      <c r="E261" s="89"/>
      <c r="F261" s="14"/>
      <c r="G261" s="13"/>
      <c r="H261" s="13"/>
      <c r="I261" s="115"/>
    </row>
    <row r="262" spans="1:9">
      <c r="A262" s="10"/>
      <c r="B262" s="19" t="s">
        <v>401</v>
      </c>
      <c r="C262" s="88"/>
      <c r="D262" s="88"/>
      <c r="E262" s="89"/>
      <c r="F262" s="14"/>
      <c r="G262" s="13"/>
      <c r="H262" s="13"/>
      <c r="I262" s="115"/>
    </row>
    <row r="263" spans="1:9">
      <c r="A263" s="10"/>
      <c r="B263" s="19" t="s">
        <v>402</v>
      </c>
      <c r="C263" s="88"/>
      <c r="D263" s="88"/>
      <c r="E263" s="89"/>
      <c r="F263" s="14"/>
      <c r="G263" s="13"/>
      <c r="H263" s="13"/>
      <c r="I263" s="115"/>
    </row>
    <row r="264" spans="1:9">
      <c r="A264" s="10"/>
      <c r="B264" s="19" t="s">
        <v>403</v>
      </c>
      <c r="C264" s="88"/>
      <c r="D264" s="88"/>
      <c r="E264" s="89"/>
      <c r="F264" s="14"/>
      <c r="G264" s="13"/>
      <c r="H264" s="13"/>
      <c r="I264" s="115"/>
    </row>
    <row r="265" spans="1:9">
      <c r="A265" s="10"/>
      <c r="B265" s="88"/>
      <c r="C265" s="88"/>
      <c r="D265" s="88"/>
      <c r="E265" s="89"/>
      <c r="F265" s="14"/>
      <c r="G265" s="13"/>
      <c r="H265" s="13"/>
      <c r="I265" s="115"/>
    </row>
    <row r="266" spans="1:9">
      <c r="A266" s="10" t="s">
        <v>123</v>
      </c>
      <c r="B266" s="19" t="s">
        <v>404</v>
      </c>
      <c r="C266" s="88"/>
      <c r="D266" s="88"/>
      <c r="E266" s="89"/>
      <c r="F266" s="14"/>
      <c r="G266" s="13"/>
      <c r="H266" s="13"/>
      <c r="I266" s="115"/>
    </row>
    <row r="267" spans="1:9">
      <c r="A267" s="10"/>
      <c r="B267" s="19" t="s">
        <v>405</v>
      </c>
      <c r="C267" s="90"/>
      <c r="D267" s="90"/>
      <c r="E267" s="102"/>
      <c r="F267" s="14"/>
      <c r="G267" s="13"/>
      <c r="H267" s="13"/>
      <c r="I267" s="115"/>
    </row>
    <row r="268" spans="1:9">
      <c r="A268" s="10"/>
      <c r="B268" s="19" t="s">
        <v>406</v>
      </c>
      <c r="C268" s="90"/>
      <c r="D268" s="90"/>
      <c r="E268" s="102"/>
      <c r="F268" s="14"/>
      <c r="G268" s="13"/>
      <c r="H268" s="13"/>
      <c r="I268" s="115"/>
    </row>
    <row r="269" spans="1:9">
      <c r="A269" s="10"/>
      <c r="B269" s="19" t="s">
        <v>407</v>
      </c>
      <c r="C269" s="90"/>
      <c r="D269" s="90"/>
      <c r="E269" s="102"/>
      <c r="F269" s="14" t="s">
        <v>68</v>
      </c>
      <c r="G269" s="13">
        <v>10</v>
      </c>
      <c r="H269" s="13" t="s">
        <v>15</v>
      </c>
      <c r="I269" s="115" t="s">
        <v>15</v>
      </c>
    </row>
    <row r="270" spans="1:9">
      <c r="A270" s="10"/>
      <c r="B270" s="90"/>
      <c r="C270" s="90"/>
      <c r="D270" s="90"/>
      <c r="E270" s="90"/>
      <c r="F270" s="14"/>
      <c r="G270" s="13"/>
      <c r="H270" s="13"/>
      <c r="I270" s="115"/>
    </row>
    <row r="271" spans="1:9">
      <c r="A271" s="10" t="s">
        <v>128</v>
      </c>
      <c r="B271" s="19" t="s">
        <v>408</v>
      </c>
      <c r="C271" s="90"/>
      <c r="D271" s="90"/>
      <c r="E271" s="90"/>
      <c r="F271" s="14"/>
      <c r="G271" s="13"/>
      <c r="H271" s="13"/>
      <c r="I271" s="115"/>
    </row>
    <row r="272" spans="1:9">
      <c r="A272" s="10"/>
      <c r="B272" s="19" t="s">
        <v>409</v>
      </c>
      <c r="C272" s="90"/>
      <c r="D272" s="90"/>
      <c r="E272" s="90"/>
      <c r="F272" s="14"/>
      <c r="G272" s="13"/>
      <c r="H272" s="13"/>
      <c r="I272" s="115"/>
    </row>
    <row r="273" spans="1:9">
      <c r="A273" s="10"/>
      <c r="B273" s="19" t="s">
        <v>410</v>
      </c>
      <c r="C273" s="90"/>
      <c r="D273" s="90"/>
      <c r="E273" s="90"/>
      <c r="F273" s="14" t="s">
        <v>238</v>
      </c>
      <c r="G273" s="13">
        <v>1</v>
      </c>
      <c r="H273" s="13" t="s">
        <v>79</v>
      </c>
      <c r="I273" s="115" t="s">
        <v>15</v>
      </c>
    </row>
    <row r="274" spans="1:9">
      <c r="A274" s="10"/>
      <c r="B274" s="19"/>
      <c r="C274" s="12"/>
      <c r="D274" s="12"/>
      <c r="E274" s="12"/>
      <c r="F274" s="10"/>
      <c r="G274" s="13"/>
      <c r="H274" s="13"/>
      <c r="I274" s="115"/>
    </row>
    <row r="275" spans="1:9">
      <c r="A275" s="10"/>
      <c r="B275" s="19"/>
      <c r="C275" s="12"/>
      <c r="D275" s="12"/>
      <c r="E275" s="12"/>
      <c r="F275" s="13"/>
      <c r="G275" s="13"/>
      <c r="H275" s="13"/>
      <c r="I275" s="115"/>
    </row>
    <row r="276" spans="1:9">
      <c r="A276" s="309"/>
      <c r="B276" s="310" t="s">
        <v>411</v>
      </c>
      <c r="C276" s="311"/>
      <c r="D276" s="312"/>
      <c r="E276" s="311"/>
      <c r="F276" s="313" t="str">
        <f>F225</f>
        <v>US$</v>
      </c>
      <c r="G276" s="314"/>
      <c r="H276" s="314"/>
      <c r="I276" s="319" t="s">
        <v>15</v>
      </c>
    </row>
    <row r="277" spans="1:9">
      <c r="A277" s="10"/>
      <c r="B277" s="55"/>
      <c r="C277" s="18"/>
      <c r="D277" s="18"/>
      <c r="E277" s="12"/>
      <c r="F277" s="14"/>
      <c r="G277" s="13"/>
      <c r="H277" s="13"/>
      <c r="I277" s="115"/>
    </row>
    <row r="278" spans="1:9" ht="15.75" thickBot="1">
      <c r="A278" s="270"/>
      <c r="B278" s="271"/>
      <c r="C278" s="272"/>
      <c r="D278" s="272"/>
      <c r="E278" s="273"/>
      <c r="F278" s="270"/>
      <c r="G278" s="275"/>
      <c r="H278" s="275"/>
      <c r="I278" s="117"/>
    </row>
    <row r="279" spans="1:9" ht="15.75" thickTop="1">
      <c r="A279" s="10"/>
      <c r="B279" s="11" t="s">
        <v>261</v>
      </c>
      <c r="C279" s="18"/>
      <c r="D279" s="18"/>
      <c r="E279" s="12"/>
      <c r="F279" s="14"/>
      <c r="G279" s="13"/>
      <c r="H279" s="13"/>
      <c r="I279" s="115"/>
    </row>
    <row r="280" spans="1:9">
      <c r="A280" s="10"/>
      <c r="B280" s="11"/>
      <c r="C280" s="18"/>
      <c r="D280" s="18"/>
      <c r="E280" s="12"/>
      <c r="F280" s="14"/>
      <c r="G280" s="13"/>
      <c r="H280" s="13"/>
      <c r="I280" s="115"/>
    </row>
    <row r="281" spans="1:9">
      <c r="A281" s="10"/>
      <c r="B281" s="11"/>
      <c r="C281" s="18"/>
      <c r="D281" s="12"/>
      <c r="E281" s="12"/>
      <c r="F281" s="14"/>
      <c r="G281" s="13"/>
      <c r="H281" s="13"/>
      <c r="I281" s="115"/>
    </row>
    <row r="282" spans="1:9" ht="15" customHeight="1">
      <c r="A282" s="10"/>
      <c r="B282" s="64" t="s">
        <v>262</v>
      </c>
      <c r="C282" s="18"/>
      <c r="D282" s="18" t="s">
        <v>412</v>
      </c>
      <c r="E282" s="12"/>
      <c r="F282" s="10"/>
      <c r="G282" s="33" t="s">
        <v>264</v>
      </c>
      <c r="H282" s="13"/>
      <c r="I282" s="242" t="s">
        <v>265</v>
      </c>
    </row>
    <row r="283" spans="1:9">
      <c r="A283" s="10"/>
      <c r="B283" s="64"/>
      <c r="C283" s="12"/>
      <c r="D283" s="12"/>
      <c r="E283" s="12"/>
      <c r="F283" s="10"/>
      <c r="G283" s="13"/>
      <c r="H283" s="13"/>
      <c r="I283" s="115"/>
    </row>
    <row r="284" spans="1:9">
      <c r="A284" s="10"/>
      <c r="B284" s="41">
        <v>1</v>
      </c>
      <c r="C284" s="12"/>
      <c r="D284" s="12" t="str">
        <f>B6</f>
        <v>ELEMENT NO. 1: SITE PREPARATION</v>
      </c>
      <c r="E284" s="12"/>
      <c r="F284" s="10"/>
      <c r="G284" s="92" t="s">
        <v>413</v>
      </c>
      <c r="H284" s="13"/>
      <c r="I284" s="115" t="s">
        <v>15</v>
      </c>
    </row>
    <row r="285" spans="1:9" s="70" customFormat="1" ht="15" customHeight="1">
      <c r="A285" s="10"/>
      <c r="B285" s="64"/>
      <c r="C285" s="12"/>
      <c r="D285" s="12"/>
      <c r="E285" s="12"/>
      <c r="F285" s="10"/>
      <c r="G285" s="13"/>
      <c r="H285" s="13"/>
      <c r="I285" s="115"/>
    </row>
    <row r="286" spans="1:9" ht="15" customHeight="1">
      <c r="A286" s="10"/>
      <c r="B286" s="41">
        <v>2</v>
      </c>
      <c r="C286" s="12"/>
      <c r="D286" s="12" t="str">
        <f>B19</f>
        <v>ELEMENT NO. 2: SUBSTRUCTURES (PROVISIONAL)</v>
      </c>
      <c r="E286" s="12"/>
      <c r="F286" s="10"/>
      <c r="G286" s="92" t="s">
        <v>414</v>
      </c>
      <c r="H286" s="13"/>
      <c r="I286" s="115" t="str">
        <f>I108</f>
        <v xml:space="preserve"> </v>
      </c>
    </row>
    <row r="287" spans="1:9" ht="15" customHeight="1">
      <c r="A287" s="10"/>
      <c r="B287" s="41"/>
      <c r="C287" s="12"/>
      <c r="D287" s="12"/>
      <c r="E287" s="12"/>
      <c r="F287" s="10"/>
      <c r="G287" s="13"/>
      <c r="H287" s="13"/>
      <c r="I287" s="115"/>
    </row>
    <row r="288" spans="1:9" ht="15" customHeight="1">
      <c r="A288" s="10"/>
      <c r="B288" s="41">
        <v>3</v>
      </c>
      <c r="C288" s="12"/>
      <c r="D288" s="12" t="str">
        <f>B111</f>
        <v>ELEMENT NO. 3: WALLING</v>
      </c>
      <c r="E288" s="12"/>
      <c r="F288" s="10"/>
      <c r="G288" s="92" t="s">
        <v>415</v>
      </c>
      <c r="H288" s="13"/>
      <c r="I288" s="115" t="s">
        <v>15</v>
      </c>
    </row>
    <row r="289" spans="1:9" ht="15" customHeight="1">
      <c r="A289" s="10"/>
      <c r="B289" s="41"/>
      <c r="C289" s="12"/>
      <c r="D289" s="12"/>
      <c r="E289" s="12"/>
      <c r="F289" s="10"/>
      <c r="G289" s="13"/>
      <c r="H289" s="13"/>
      <c r="I289" s="115"/>
    </row>
    <row r="290" spans="1:9" s="15" customFormat="1" ht="15" customHeight="1">
      <c r="A290" s="10"/>
      <c r="B290" s="41">
        <v>4</v>
      </c>
      <c r="C290" s="12"/>
      <c r="D290" s="12" t="str">
        <f>B140</f>
        <v>ELEMENT NO. 4: ROOF CONSTRUCTION AND FINISHES</v>
      </c>
      <c r="E290" s="12"/>
      <c r="F290" s="10"/>
      <c r="G290" s="92" t="s">
        <v>416</v>
      </c>
      <c r="H290" s="13"/>
      <c r="I290" s="115" t="s">
        <v>15</v>
      </c>
    </row>
    <row r="291" spans="1:9" s="15" customFormat="1" ht="15" customHeight="1">
      <c r="A291" s="10"/>
      <c r="B291" s="41"/>
      <c r="C291" s="12"/>
      <c r="D291" s="12"/>
      <c r="E291" s="12"/>
      <c r="F291" s="10"/>
      <c r="G291" s="13"/>
      <c r="H291" s="60"/>
      <c r="I291" s="115"/>
    </row>
    <row r="292" spans="1:9" s="15" customFormat="1" ht="15" customHeight="1">
      <c r="A292" s="10"/>
      <c r="B292" s="41">
        <v>5</v>
      </c>
      <c r="C292" s="12"/>
      <c r="D292" s="12" t="str">
        <f>B171</f>
        <v>ELEMENT NO. 5: FINISHES</v>
      </c>
      <c r="E292" s="12"/>
      <c r="F292" s="10"/>
      <c r="G292" s="92" t="s">
        <v>417</v>
      </c>
      <c r="H292" s="13"/>
      <c r="I292" s="115" t="s">
        <v>15</v>
      </c>
    </row>
    <row r="293" spans="1:9" s="15" customFormat="1" ht="15" customHeight="1">
      <c r="A293" s="10"/>
      <c r="B293" s="64"/>
      <c r="C293" s="12"/>
      <c r="D293" s="12"/>
      <c r="E293" s="12"/>
      <c r="F293" s="10"/>
      <c r="G293" s="13"/>
      <c r="H293" s="13"/>
      <c r="I293" s="115" t="s">
        <v>15</v>
      </c>
    </row>
    <row r="294" spans="1:9" s="15" customFormat="1" ht="15" customHeight="1">
      <c r="A294" s="10"/>
      <c r="B294" s="41">
        <v>6</v>
      </c>
      <c r="C294" s="12"/>
      <c r="D294" s="12" t="str">
        <f>B207</f>
        <v>ELEMENT NO. 6: DOORS</v>
      </c>
      <c r="E294" s="12"/>
      <c r="F294" s="10"/>
      <c r="G294" s="92" t="s">
        <v>418</v>
      </c>
      <c r="H294" s="13"/>
      <c r="I294" s="115" t="s">
        <v>15</v>
      </c>
    </row>
    <row r="295" spans="1:9" s="15" customFormat="1" ht="15" customHeight="1">
      <c r="A295" s="10"/>
      <c r="B295" s="41"/>
      <c r="C295" s="12"/>
      <c r="D295" s="12"/>
      <c r="E295" s="12"/>
      <c r="F295" s="10"/>
      <c r="G295" s="13"/>
      <c r="H295" s="13"/>
      <c r="I295" s="115"/>
    </row>
    <row r="296" spans="1:9" s="15" customFormat="1" ht="15" customHeight="1">
      <c r="A296" s="10"/>
      <c r="B296" s="41">
        <v>7</v>
      </c>
      <c r="C296" s="12"/>
      <c r="D296" s="12" t="str">
        <f>B228</f>
        <v>ELEMENT NO. 7: ELECTRICAL INSTALLATION AND SERVICES</v>
      </c>
      <c r="E296" s="12"/>
      <c r="F296" s="10"/>
      <c r="G296" s="92" t="s">
        <v>419</v>
      </c>
      <c r="H296" s="13"/>
      <c r="I296" s="115" t="str">
        <f>I276</f>
        <v xml:space="preserve"> </v>
      </c>
    </row>
    <row r="297" spans="1:9" s="15" customFormat="1" ht="15" customHeight="1">
      <c r="A297" s="10"/>
      <c r="B297" s="41"/>
      <c r="C297" s="12"/>
      <c r="D297" s="12"/>
      <c r="E297" s="12"/>
      <c r="F297" s="10"/>
      <c r="G297" s="13"/>
      <c r="H297" s="60"/>
      <c r="I297" s="115"/>
    </row>
    <row r="298" spans="1:9" s="15" customFormat="1" ht="15" customHeight="1">
      <c r="A298" s="10"/>
      <c r="B298" s="41"/>
      <c r="C298" s="12"/>
      <c r="D298" s="12"/>
      <c r="E298" s="12"/>
      <c r="F298" s="10"/>
      <c r="G298" s="92"/>
      <c r="H298" s="13"/>
      <c r="I298" s="115"/>
    </row>
    <row r="299" spans="1:9" s="15" customFormat="1" ht="15" customHeight="1">
      <c r="A299" s="10"/>
      <c r="B299" s="17" t="s">
        <v>439</v>
      </c>
      <c r="C299" s="12"/>
      <c r="D299" s="12"/>
      <c r="E299" s="12"/>
      <c r="F299" s="10"/>
      <c r="G299" s="92"/>
      <c r="H299" s="13"/>
      <c r="I299" s="97"/>
    </row>
    <row r="300" spans="1:9" s="15" customFormat="1" ht="15" customHeight="1">
      <c r="A300" s="10"/>
      <c r="B300" s="41"/>
      <c r="C300" s="12"/>
      <c r="D300" s="12"/>
      <c r="E300" s="12"/>
      <c r="F300" s="10"/>
      <c r="G300" s="92"/>
      <c r="H300" s="13"/>
      <c r="I300" s="115"/>
    </row>
    <row r="301" spans="1:9" s="15" customFormat="1" ht="15" customHeight="1">
      <c r="A301" s="324"/>
      <c r="B301" s="481" t="s">
        <v>271</v>
      </c>
      <c r="C301" s="481"/>
      <c r="D301" s="481"/>
      <c r="E301" s="481"/>
      <c r="F301" s="315" t="s">
        <v>272</v>
      </c>
      <c r="G301" s="317"/>
      <c r="H301" s="317"/>
      <c r="I301" s="321" t="e">
        <f>I284+I286+I288+I290+I292+I294+I296</f>
        <v>#VALUE!</v>
      </c>
    </row>
    <row r="302" spans="1:9" s="15" customFormat="1" ht="15" customHeight="1"/>
    <row r="303" spans="1:9" s="15" customFormat="1" ht="15" customHeight="1"/>
    <row r="304" spans="1:9" s="15" customFormat="1" ht="15" customHeight="1"/>
    <row r="305" s="15" customFormat="1" ht="15" customHeight="1"/>
    <row r="306" s="15" customFormat="1" ht="15" customHeight="1"/>
    <row r="307" s="15" customFormat="1" ht="15" customHeight="1"/>
    <row r="308" s="15" customFormat="1" ht="15" customHeight="1"/>
    <row r="309" s="15" customFormat="1" ht="15" customHeight="1"/>
    <row r="310" s="15" customFormat="1" ht="15" customHeight="1"/>
    <row r="311" s="15" customFormat="1" ht="15" customHeight="1"/>
    <row r="312" s="15" customFormat="1" ht="15" customHeight="1"/>
    <row r="313" s="15" customFormat="1" ht="15" customHeight="1"/>
    <row r="314" s="15" customFormat="1" ht="15" customHeight="1"/>
    <row r="315" s="15" customFormat="1" ht="15" customHeight="1"/>
    <row r="316" s="15" customFormat="1" ht="15" customHeight="1"/>
    <row r="317" s="15" customFormat="1" ht="15" customHeight="1"/>
    <row r="318" s="15" customFormat="1" ht="15" customHeight="1"/>
    <row r="319" s="15" customFormat="1" ht="15" customHeight="1"/>
    <row r="320" s="15" customFormat="1" ht="15" customHeight="1"/>
    <row r="321" s="15" customFormat="1" ht="15" customHeight="1"/>
    <row r="322" s="15" customFormat="1" ht="15" customHeight="1"/>
    <row r="323" s="15" customFormat="1" ht="15" customHeight="1"/>
    <row r="324" s="15" customFormat="1" ht="15" customHeight="1"/>
    <row r="325" s="15" customFormat="1" ht="15" customHeight="1"/>
    <row r="326" s="15" customFormat="1" ht="15" customHeight="1"/>
    <row r="327" s="15" customFormat="1" ht="15" customHeight="1"/>
    <row r="328" s="15" customFormat="1" ht="15" customHeight="1"/>
    <row r="329" s="15" customFormat="1" ht="15" customHeight="1"/>
    <row r="330" s="15" customFormat="1" ht="15" customHeight="1"/>
    <row r="331" s="15" customFormat="1" ht="15" customHeight="1"/>
    <row r="332" s="15" customFormat="1" ht="15" customHeight="1"/>
    <row r="333" s="15" customFormat="1" ht="15" customHeight="1"/>
    <row r="334" s="15" customFormat="1" ht="15" customHeight="1"/>
    <row r="335" s="15" customFormat="1" ht="15" customHeight="1"/>
    <row r="336" s="15" customFormat="1" ht="15" customHeight="1"/>
    <row r="337" s="15" customFormat="1" ht="15" customHeight="1"/>
    <row r="338" s="15" customFormat="1" ht="15" customHeight="1"/>
    <row r="339" s="15" customFormat="1" ht="15" customHeight="1"/>
    <row r="340" s="15" customFormat="1" ht="15" customHeight="1"/>
    <row r="341" s="15" customFormat="1" ht="15" customHeight="1"/>
    <row r="342" s="15" customFormat="1" ht="15" customHeight="1"/>
    <row r="343" s="15" customFormat="1" ht="15" customHeight="1"/>
    <row r="344" s="15" customFormat="1" ht="15" customHeight="1"/>
    <row r="345" s="15" customFormat="1" ht="15" customHeight="1"/>
    <row r="346" s="15" customFormat="1" ht="15" customHeight="1"/>
    <row r="347" s="15" customFormat="1" ht="15" customHeight="1"/>
    <row r="348" s="15" customFormat="1" ht="15" customHeight="1"/>
    <row r="349" s="15" customFormat="1" ht="15" customHeight="1"/>
    <row r="350" s="15" customFormat="1" ht="15" customHeight="1"/>
    <row r="351" s="15" customFormat="1" ht="15" customHeight="1"/>
    <row r="352" s="15" customFormat="1" ht="15" customHeight="1"/>
    <row r="353" s="15" customFormat="1" ht="15" customHeight="1"/>
    <row r="354" s="15" customFormat="1" ht="15" customHeight="1"/>
    <row r="355" s="15" customFormat="1" ht="15" customHeight="1"/>
    <row r="356" s="15" customFormat="1" ht="15" customHeight="1"/>
    <row r="357" s="15" customFormat="1" ht="15" customHeight="1"/>
    <row r="358" s="15" customFormat="1" ht="15" customHeight="1"/>
    <row r="359" s="15" customFormat="1" ht="15" customHeight="1"/>
    <row r="360" s="15" customFormat="1" ht="15" customHeight="1"/>
    <row r="361" s="15" customFormat="1" ht="15" customHeight="1"/>
    <row r="362" s="15" customFormat="1" ht="15" customHeight="1"/>
    <row r="363" s="15" customFormat="1" ht="15" customHeight="1"/>
    <row r="364" s="15" customFormat="1" ht="15" customHeight="1"/>
    <row r="365" s="15" customFormat="1" ht="15" customHeight="1"/>
    <row r="366" s="15" customFormat="1" ht="15" customHeight="1"/>
    <row r="367" s="15" customFormat="1" ht="15" customHeight="1"/>
    <row r="368" s="15" customFormat="1" ht="15" customHeight="1"/>
    <row r="369" s="15" customFormat="1" ht="15" customHeight="1"/>
    <row r="370" s="15" customFormat="1" ht="15" customHeight="1"/>
    <row r="371" s="15" customFormat="1" ht="15" customHeight="1"/>
    <row r="372" s="15" customFormat="1" ht="15" customHeight="1"/>
    <row r="373" s="15" customFormat="1" ht="15" customHeight="1"/>
    <row r="374" s="15" customFormat="1" ht="15" customHeight="1"/>
    <row r="375" s="15" customFormat="1" ht="15" customHeight="1"/>
    <row r="376" s="15" customFormat="1" ht="15" customHeight="1"/>
    <row r="377" s="15" customFormat="1" ht="15" customHeight="1"/>
    <row r="378" s="15" customFormat="1" ht="15" customHeight="1"/>
    <row r="379" s="15" customFormat="1" ht="15" customHeight="1"/>
    <row r="380" s="15" customFormat="1" ht="15" customHeight="1"/>
    <row r="381" s="15" customFormat="1" ht="15" customHeight="1"/>
    <row r="382" s="15" customFormat="1" ht="15" customHeight="1"/>
    <row r="383" s="15" customFormat="1" ht="15" customHeight="1"/>
    <row r="384" s="15" customFormat="1" ht="15" customHeight="1"/>
    <row r="385" s="15" customFormat="1" ht="15" customHeight="1"/>
    <row r="386" s="15" customFormat="1" ht="15" customHeight="1"/>
    <row r="387" s="15" customFormat="1" ht="15" customHeight="1"/>
    <row r="388" s="15" customFormat="1" ht="15" customHeight="1"/>
    <row r="389" s="15" customFormat="1" ht="15" customHeight="1"/>
    <row r="390" s="15" customFormat="1" ht="15" customHeight="1"/>
    <row r="391" s="15" customFormat="1" ht="15" customHeight="1"/>
    <row r="392" s="15" customFormat="1" ht="15" customHeight="1"/>
    <row r="393" s="15" customFormat="1" ht="15" customHeight="1"/>
    <row r="394" s="15" customFormat="1" ht="15" customHeight="1"/>
    <row r="395" s="15" customFormat="1" ht="15" customHeight="1"/>
    <row r="396" s="15" customFormat="1" ht="15" customHeight="1"/>
    <row r="397" s="15" customFormat="1" ht="15" customHeight="1"/>
    <row r="398" s="15" customFormat="1" ht="15" customHeight="1"/>
    <row r="399" s="15" customFormat="1" ht="15" customHeight="1"/>
    <row r="400" s="15" customFormat="1" ht="15" customHeight="1"/>
    <row r="401" s="15" customFormat="1" ht="15" customHeight="1"/>
    <row r="402" s="15" customFormat="1" ht="15" customHeight="1"/>
    <row r="403" s="15" customFormat="1" ht="15" customHeight="1"/>
    <row r="404" s="15" customFormat="1" ht="15" customHeight="1"/>
    <row r="405" s="15" customFormat="1" ht="15" customHeight="1"/>
    <row r="406" s="15" customFormat="1" ht="15" customHeight="1"/>
    <row r="407" s="15" customFormat="1" ht="15" customHeight="1"/>
    <row r="408" s="15" customFormat="1" ht="15" customHeight="1"/>
    <row r="409" s="15" customFormat="1" ht="15" customHeight="1"/>
    <row r="410" s="15" customFormat="1" ht="15" customHeight="1"/>
    <row r="411" s="15" customFormat="1" ht="15" customHeight="1"/>
    <row r="412" s="15" customFormat="1" ht="15" customHeight="1"/>
    <row r="413" s="15" customFormat="1" ht="15" customHeight="1"/>
    <row r="414" s="15" customFormat="1" ht="15" customHeight="1"/>
    <row r="415" s="15" customFormat="1" ht="15" customHeight="1"/>
    <row r="416" s="15" customFormat="1" ht="15" customHeight="1"/>
    <row r="417" s="15" customFormat="1" ht="15" customHeight="1"/>
    <row r="418" s="15" customFormat="1" ht="15" customHeight="1"/>
    <row r="419" s="15" customFormat="1" ht="15" customHeight="1"/>
    <row r="420" s="15" customFormat="1" ht="15" customHeight="1"/>
    <row r="421" s="15" customFormat="1" ht="15" customHeight="1"/>
    <row r="422" s="15" customFormat="1" ht="15" customHeight="1"/>
    <row r="423" s="15" customFormat="1" ht="15" customHeight="1"/>
    <row r="424" s="15" customFormat="1" ht="15" customHeight="1"/>
    <row r="425" s="15" customFormat="1" ht="15" customHeight="1"/>
    <row r="426" s="15" customFormat="1" ht="15" customHeight="1"/>
    <row r="427" s="15" customFormat="1" ht="15" customHeight="1"/>
    <row r="428" s="15" customFormat="1" ht="15" customHeight="1"/>
    <row r="429" s="15" customFormat="1" ht="15" customHeight="1"/>
    <row r="430" s="15" customFormat="1" ht="15" customHeight="1"/>
    <row r="431" s="15" customFormat="1" ht="15" customHeight="1"/>
    <row r="432" s="15" customFormat="1" ht="15" customHeight="1"/>
    <row r="433" s="15" customFormat="1" ht="15" customHeight="1"/>
    <row r="434" s="15" customFormat="1" ht="15" customHeight="1"/>
    <row r="435" s="15" customFormat="1" ht="15" customHeight="1"/>
    <row r="436" s="15" customFormat="1" ht="15" customHeight="1"/>
    <row r="437" s="15" customFormat="1" ht="15" customHeight="1"/>
    <row r="438" s="15" customFormat="1" ht="15" customHeight="1"/>
    <row r="439" s="15" customFormat="1" ht="15" customHeight="1"/>
    <row r="440" s="15" customFormat="1" ht="15" customHeight="1"/>
    <row r="441" s="15" customFormat="1" ht="15" customHeight="1"/>
    <row r="442" s="15" customFormat="1" ht="15" customHeight="1"/>
    <row r="443" s="15" customFormat="1" ht="15" customHeight="1"/>
    <row r="444" s="15" customFormat="1" ht="15" customHeight="1"/>
    <row r="445" s="15" customFormat="1" ht="15" customHeight="1"/>
    <row r="446" s="15" customFormat="1" ht="15" customHeight="1"/>
    <row r="447" s="15" customFormat="1" ht="15" customHeight="1"/>
    <row r="448" s="15" customFormat="1" ht="15" customHeight="1"/>
    <row r="449" s="15" customFormat="1" ht="15" customHeight="1"/>
    <row r="450" s="15" customFormat="1" ht="15" customHeight="1"/>
    <row r="451" s="15" customFormat="1" ht="15" customHeight="1"/>
    <row r="452" s="15" customFormat="1" ht="15" customHeight="1"/>
    <row r="453" s="15" customFormat="1" ht="15" customHeight="1"/>
    <row r="454" s="15" customFormat="1" ht="15" customHeight="1"/>
    <row r="455" s="15" customFormat="1" ht="15" customHeight="1"/>
    <row r="456" s="15" customFormat="1" ht="15" customHeight="1"/>
    <row r="457" s="15" customFormat="1" ht="15" customHeight="1"/>
    <row r="458" s="15" customFormat="1" ht="15" customHeight="1"/>
    <row r="459" s="15" customFormat="1" ht="15" customHeight="1"/>
    <row r="460" s="15" customFormat="1" ht="15" customHeight="1"/>
    <row r="461" s="15" customFormat="1" ht="15" customHeight="1"/>
    <row r="462" s="15" customFormat="1" ht="15" customHeight="1"/>
    <row r="463" s="15" customFormat="1" ht="15" customHeight="1"/>
    <row r="464" s="15" customFormat="1" ht="15" customHeight="1"/>
    <row r="465" s="15" customFormat="1" ht="15" customHeight="1"/>
    <row r="466" s="15" customFormat="1" ht="15" customHeight="1"/>
    <row r="467" s="15" customFormat="1" ht="15" customHeight="1"/>
    <row r="468" s="15" customFormat="1" ht="15" customHeight="1"/>
    <row r="469" s="15" customFormat="1" ht="15" customHeight="1"/>
    <row r="470" s="15" customFormat="1" ht="15" customHeight="1"/>
    <row r="471" s="15" customFormat="1" ht="15" customHeight="1"/>
    <row r="472" s="15" customFormat="1" ht="15" customHeight="1"/>
    <row r="473" s="15" customFormat="1" ht="15" customHeight="1"/>
    <row r="474" s="15" customFormat="1" ht="15" customHeight="1"/>
    <row r="475" s="15" customFormat="1" ht="15" customHeight="1"/>
    <row r="476" s="15" customFormat="1" ht="15" customHeight="1"/>
    <row r="477" s="15" customFormat="1" ht="15" customHeight="1"/>
    <row r="478" s="15" customFormat="1" ht="15" customHeight="1"/>
    <row r="479" s="15" customFormat="1" ht="15" customHeight="1"/>
    <row r="480" s="15" customFormat="1" ht="15" customHeight="1"/>
    <row r="481" s="15" customFormat="1" ht="15" customHeight="1"/>
    <row r="482" s="15" customFormat="1" ht="15" customHeight="1"/>
    <row r="483" s="15" customFormat="1" ht="15" customHeight="1"/>
    <row r="484" s="15" customFormat="1" ht="15" customHeight="1"/>
    <row r="485" s="15" customFormat="1" ht="15" customHeight="1"/>
    <row r="486" s="15" customFormat="1" ht="15" customHeight="1"/>
    <row r="487" s="15" customFormat="1" ht="15" customHeight="1"/>
    <row r="488" s="15" customFormat="1" ht="15" customHeight="1"/>
    <row r="489" s="15" customFormat="1" ht="15" customHeight="1"/>
    <row r="490" s="15" customFormat="1" ht="15" customHeight="1"/>
    <row r="491" s="15" customFormat="1" ht="15" customHeight="1"/>
    <row r="492" s="15" customFormat="1" ht="15" customHeight="1"/>
    <row r="493" s="15" customFormat="1" ht="15" customHeight="1"/>
    <row r="494" s="15" customFormat="1" ht="15" customHeight="1"/>
    <row r="495" s="15" customFormat="1" ht="15" customHeight="1"/>
    <row r="496" s="15" customFormat="1" ht="15" customHeight="1"/>
    <row r="497" s="15" customFormat="1" ht="15" customHeight="1"/>
    <row r="498" s="15" customFormat="1" ht="15" customHeight="1"/>
    <row r="499" s="15" customFormat="1" ht="15" customHeight="1"/>
    <row r="500" s="15" customFormat="1" ht="15" customHeight="1"/>
    <row r="501" s="15" customFormat="1" ht="15" customHeight="1"/>
    <row r="502" s="15" customFormat="1" ht="15" customHeight="1"/>
    <row r="503" s="15" customFormat="1" ht="15" customHeight="1"/>
    <row r="504" s="15" customFormat="1" ht="15" customHeight="1"/>
    <row r="505" s="15" customFormat="1" ht="15" customHeight="1"/>
    <row r="506" s="15" customFormat="1" ht="15" customHeight="1"/>
    <row r="507" s="15" customFormat="1" ht="15" customHeight="1"/>
    <row r="508" s="15" customFormat="1" ht="15" customHeight="1"/>
    <row r="509" s="15" customFormat="1" ht="15" customHeight="1"/>
    <row r="510" s="15" customFormat="1" ht="15" customHeight="1"/>
    <row r="511" s="15" customFormat="1" ht="15" customHeight="1"/>
    <row r="512" s="15" customFormat="1" ht="15" customHeight="1"/>
    <row r="513" s="15" customFormat="1" ht="15" customHeight="1"/>
    <row r="514" s="15" customFormat="1" ht="15" customHeight="1"/>
    <row r="515" s="15" customFormat="1" ht="15" customHeight="1"/>
    <row r="516" s="15" customFormat="1" ht="15" customHeight="1"/>
    <row r="517" s="15" customFormat="1" ht="15" customHeight="1"/>
    <row r="518" s="15" customFormat="1" ht="15" customHeight="1"/>
    <row r="519" s="15" customFormat="1" ht="15" customHeight="1"/>
    <row r="520" s="15" customFormat="1" ht="15" customHeight="1"/>
    <row r="521" s="15" customFormat="1" ht="15" customHeight="1"/>
    <row r="522" s="15" customFormat="1" ht="15" customHeight="1"/>
    <row r="523" s="15" customFormat="1" ht="15" customHeight="1"/>
    <row r="524" s="15" customFormat="1" ht="15" customHeight="1"/>
    <row r="525" s="15" customFormat="1" ht="15" customHeight="1"/>
    <row r="526" s="15" customFormat="1" ht="15" customHeight="1"/>
    <row r="527" s="15" customFormat="1" ht="15" customHeight="1"/>
    <row r="528" s="15" customFormat="1" ht="15" customHeight="1"/>
    <row r="529" s="15" customFormat="1" ht="15" customHeight="1"/>
    <row r="530" s="15" customFormat="1" ht="15" customHeight="1"/>
    <row r="531" s="15" customFormat="1" ht="15" customHeight="1"/>
    <row r="532" s="15" customFormat="1" ht="15" customHeight="1"/>
    <row r="533" s="15" customFormat="1" ht="15" customHeight="1"/>
    <row r="534" s="15" customFormat="1" ht="15" customHeight="1"/>
    <row r="535" s="15" customFormat="1" ht="15" customHeight="1"/>
    <row r="536" s="15" customFormat="1" ht="15" customHeight="1"/>
    <row r="537" s="15" customFormat="1" ht="15" customHeight="1"/>
    <row r="538" s="15" customFormat="1" ht="15" customHeight="1"/>
    <row r="539" s="15" customFormat="1" ht="15" customHeight="1"/>
    <row r="540" s="15" customFormat="1" ht="15" customHeight="1"/>
    <row r="541" s="15" customFormat="1" ht="15" customHeight="1"/>
    <row r="542" s="15" customFormat="1" ht="15" customHeight="1"/>
    <row r="543" s="15" customFormat="1" ht="15" customHeight="1"/>
    <row r="544" s="15" customFormat="1" ht="15" customHeight="1"/>
    <row r="545" s="15" customFormat="1" ht="15" customHeight="1"/>
    <row r="546" s="15" customFormat="1" ht="15" customHeight="1"/>
    <row r="547" s="15" customFormat="1" ht="15" customHeight="1"/>
    <row r="548" s="15" customFormat="1" ht="15" customHeight="1"/>
    <row r="549" s="15" customFormat="1" ht="15" customHeight="1"/>
    <row r="550" s="15" customFormat="1" ht="15" customHeight="1"/>
    <row r="551" s="15" customFormat="1" ht="15" customHeight="1"/>
    <row r="552" s="15" customFormat="1" ht="15" customHeight="1"/>
    <row r="553" s="15" customFormat="1" ht="15" customHeight="1"/>
    <row r="554" s="15" customFormat="1" ht="15" customHeight="1"/>
    <row r="555" s="15" customFormat="1" ht="15" customHeight="1"/>
    <row r="556" s="15" customFormat="1" ht="15" customHeight="1"/>
    <row r="557" s="15" customFormat="1" ht="15" customHeight="1"/>
    <row r="558" s="15" customFormat="1" ht="15" customHeight="1"/>
    <row r="559" s="15" customFormat="1" ht="15" customHeight="1"/>
    <row r="560" s="15" customFormat="1" ht="15" customHeight="1"/>
    <row r="561" s="15" customFormat="1" ht="15" customHeight="1"/>
    <row r="562" s="15" customFormat="1" ht="15" customHeight="1"/>
    <row r="563" s="15" customFormat="1" ht="15" customHeight="1"/>
    <row r="564" s="15" customFormat="1" ht="15" customHeight="1"/>
    <row r="565" s="15" customFormat="1" ht="15" customHeight="1"/>
    <row r="566" s="15" customFormat="1" ht="15" customHeight="1"/>
    <row r="567" s="15" customFormat="1" ht="15" customHeight="1"/>
    <row r="568" s="15" customFormat="1" ht="15" customHeight="1"/>
    <row r="569" s="15" customFormat="1" ht="15" customHeight="1"/>
    <row r="570" s="15" customFormat="1" ht="15" customHeight="1"/>
    <row r="571" s="15" customFormat="1" ht="15" customHeight="1"/>
    <row r="572" s="15" customFormat="1" ht="15" customHeight="1"/>
    <row r="573" s="15" customFormat="1" ht="15" customHeight="1"/>
    <row r="574" s="15" customFormat="1" ht="15" customHeight="1"/>
    <row r="575" s="15" customFormat="1" ht="15" customHeight="1"/>
    <row r="576" s="15" customFormat="1" ht="15" customHeight="1"/>
    <row r="577" s="15" customFormat="1" ht="15" customHeight="1"/>
    <row r="578" s="15" customFormat="1" ht="15" customHeight="1"/>
    <row r="579" s="15" customFormat="1" ht="15" customHeight="1"/>
    <row r="580" s="15" customFormat="1" ht="15" customHeight="1"/>
    <row r="581" s="15" customFormat="1" ht="15" customHeight="1"/>
    <row r="582" s="15" customFormat="1" ht="15" customHeight="1"/>
    <row r="583" s="15" customFormat="1" ht="15" customHeight="1"/>
    <row r="584" s="15" customFormat="1" ht="15" customHeight="1"/>
    <row r="585" s="15" customFormat="1" ht="15" customHeight="1"/>
    <row r="586" s="15" customFormat="1" ht="15" customHeight="1"/>
    <row r="587" s="15" customFormat="1" ht="15" customHeight="1"/>
    <row r="588" s="15" customFormat="1" ht="15" customHeight="1"/>
    <row r="589" s="15" customFormat="1" ht="15" customHeight="1"/>
    <row r="590" s="15" customFormat="1" ht="15" customHeight="1"/>
    <row r="591" s="15" customFormat="1" ht="15" customHeight="1"/>
    <row r="592" s="15" customFormat="1" ht="15" customHeight="1"/>
    <row r="593" s="15" customFormat="1" ht="15" customHeight="1"/>
    <row r="594" s="15" customFormat="1" ht="15" customHeight="1"/>
    <row r="595" s="15" customFormat="1" ht="15" customHeight="1"/>
    <row r="596" s="15" customFormat="1" ht="15" customHeight="1"/>
    <row r="597" s="15" customFormat="1" ht="15" customHeight="1"/>
    <row r="598" s="15" customFormat="1" ht="15" customHeight="1"/>
    <row r="599" s="15" customFormat="1" ht="15" customHeight="1"/>
    <row r="600" s="15" customFormat="1" ht="15" customHeight="1"/>
    <row r="601" s="15" customFormat="1" ht="15" customHeight="1"/>
    <row r="602" s="15" customFormat="1" ht="15" customHeight="1"/>
    <row r="603" s="15" customFormat="1" ht="15" customHeight="1"/>
    <row r="604" s="15" customFormat="1" ht="15" customHeight="1"/>
    <row r="605" s="15" customFormat="1" ht="15" customHeight="1"/>
    <row r="606" s="15" customFormat="1" ht="15" customHeight="1"/>
    <row r="607" s="15" customFormat="1" ht="15" customHeight="1"/>
    <row r="608" s="15" customFormat="1" ht="15" customHeight="1"/>
    <row r="609" s="15" customFormat="1" ht="15" customHeight="1"/>
    <row r="610" s="15" customFormat="1" ht="15" customHeight="1"/>
    <row r="611" s="15" customFormat="1" ht="15" customHeight="1"/>
    <row r="612" s="15" customFormat="1" ht="15" customHeight="1"/>
    <row r="613" s="15" customFormat="1" ht="15" customHeight="1"/>
    <row r="614" s="15" customFormat="1" ht="15" customHeight="1"/>
    <row r="615" s="15" customFormat="1" ht="15" customHeight="1"/>
    <row r="616" s="15" customFormat="1" ht="15" customHeight="1"/>
    <row r="617" s="15" customFormat="1" ht="15" customHeight="1"/>
    <row r="618" s="15" customFormat="1" ht="15" customHeight="1"/>
    <row r="619" s="15" customFormat="1" ht="15" customHeight="1"/>
    <row r="620" s="15" customFormat="1" ht="15" customHeight="1"/>
    <row r="621" s="15" customFormat="1" ht="15" customHeight="1"/>
    <row r="622" s="15" customFormat="1" ht="15" customHeight="1"/>
    <row r="623" s="15" customFormat="1" ht="15" customHeight="1"/>
    <row r="624" s="15" customFormat="1" ht="15" customHeight="1"/>
    <row r="625" s="15" customFormat="1" ht="15" customHeight="1"/>
    <row r="626" s="15" customFormat="1" ht="15" customHeight="1"/>
    <row r="627" s="15" customFormat="1" ht="15" customHeight="1"/>
    <row r="628" s="15" customFormat="1" ht="15" customHeight="1"/>
    <row r="629" s="15" customFormat="1" ht="15" customHeight="1"/>
    <row r="630" s="15" customFormat="1" ht="15" customHeight="1"/>
    <row r="631" s="15" customFormat="1" ht="15" customHeight="1"/>
    <row r="632" s="15" customFormat="1" ht="15" customHeight="1"/>
    <row r="633" s="15" customFormat="1" ht="15" customHeight="1"/>
    <row r="634" s="15" customFormat="1" ht="15" customHeight="1"/>
    <row r="635" s="15" customFormat="1" ht="15" customHeight="1"/>
    <row r="636" s="15" customFormat="1" ht="15" customHeight="1"/>
    <row r="637" s="15" customFormat="1" ht="15" customHeight="1"/>
    <row r="638" s="15" customFormat="1" ht="15" customHeight="1"/>
    <row r="639" s="15" customFormat="1" ht="15" customHeight="1"/>
    <row r="640" s="15" customFormat="1" ht="15" customHeight="1"/>
    <row r="641" s="15" customFormat="1" ht="15" customHeight="1"/>
    <row r="642" s="15" customFormat="1" ht="15" customHeight="1"/>
    <row r="643" s="15" customFormat="1" ht="15" customHeight="1"/>
    <row r="644" s="15" customFormat="1" ht="15" customHeight="1"/>
    <row r="645" s="15" customFormat="1" ht="15" customHeight="1"/>
    <row r="646" s="15" customFormat="1" ht="15" customHeight="1"/>
    <row r="647" s="15" customFormat="1" ht="15" customHeight="1"/>
    <row r="648" s="15" customFormat="1" ht="15" customHeight="1"/>
    <row r="649" s="15" customFormat="1" ht="15" customHeight="1"/>
    <row r="650" s="15" customFormat="1" ht="15" customHeight="1"/>
    <row r="651" s="15" customFormat="1" ht="15" customHeight="1"/>
    <row r="652" s="15" customFormat="1" ht="15" customHeight="1"/>
    <row r="653" s="15" customFormat="1" ht="15" customHeight="1"/>
    <row r="654" s="15" customFormat="1" ht="15" customHeight="1"/>
    <row r="655" s="15" customFormat="1" ht="15" customHeight="1"/>
    <row r="656" s="15" customFormat="1" ht="15" customHeight="1"/>
    <row r="657" s="15" customFormat="1" ht="15" customHeight="1"/>
    <row r="658" s="15" customFormat="1" ht="15" customHeight="1"/>
    <row r="659" s="15" customFormat="1" ht="15" customHeight="1"/>
    <row r="660" s="15" customFormat="1" ht="15" customHeight="1"/>
    <row r="661" s="15" customFormat="1" ht="15" customHeight="1"/>
    <row r="662" s="15" customFormat="1" ht="15" customHeight="1"/>
    <row r="663" s="15" customFormat="1" ht="15" customHeight="1"/>
    <row r="664" s="15" customFormat="1" ht="15" customHeight="1"/>
    <row r="665" s="15" customFormat="1" ht="15" customHeight="1"/>
    <row r="666" s="15" customFormat="1" ht="15" customHeight="1"/>
    <row r="667" s="15" customFormat="1" ht="15" customHeight="1"/>
    <row r="668" s="15" customFormat="1" ht="15" customHeight="1"/>
    <row r="669" s="15" customFormat="1" ht="15" customHeight="1"/>
    <row r="670" s="15" customFormat="1" ht="15" customHeight="1"/>
    <row r="671" s="15" customFormat="1" ht="15" customHeight="1"/>
    <row r="672" s="15" customFormat="1" ht="15" customHeight="1"/>
    <row r="673" s="15" customFormat="1" ht="15" customHeight="1"/>
    <row r="674" s="15" customFormat="1" ht="15" customHeight="1"/>
    <row r="675" s="15" customFormat="1" ht="15" customHeight="1"/>
    <row r="676" s="15" customFormat="1" ht="15" customHeight="1"/>
    <row r="677" s="15" customFormat="1" ht="15" customHeight="1"/>
    <row r="678" s="15" customFormat="1" ht="15" customHeight="1"/>
    <row r="679" s="15" customFormat="1" ht="15" customHeight="1"/>
    <row r="680" s="15" customFormat="1" ht="15" customHeight="1"/>
    <row r="681" s="15" customFormat="1" ht="15" customHeight="1"/>
    <row r="682" s="15" customFormat="1" ht="15" customHeight="1"/>
    <row r="683" s="15" customFormat="1" ht="15" customHeight="1"/>
    <row r="684" s="15" customFormat="1" ht="15" customHeight="1"/>
    <row r="685" s="15" customFormat="1" ht="15" customHeight="1"/>
    <row r="686" s="15" customFormat="1" ht="15" customHeight="1"/>
    <row r="687" s="15" customFormat="1" ht="15" customHeight="1"/>
    <row r="688" s="15" customFormat="1" ht="15" customHeight="1"/>
    <row r="689" s="15" customFormat="1" ht="15" customHeight="1"/>
    <row r="690" s="15" customFormat="1" ht="15" customHeight="1"/>
    <row r="691" s="15" customFormat="1" ht="15" customHeight="1"/>
    <row r="692" s="15" customFormat="1" ht="15" customHeight="1"/>
    <row r="693" s="15" customFormat="1" ht="15" customHeight="1"/>
    <row r="694" s="15" customFormat="1" ht="15" customHeight="1"/>
    <row r="695" s="15" customFormat="1" ht="15" customHeight="1"/>
    <row r="696" s="15" customFormat="1" ht="15" customHeight="1"/>
    <row r="697" s="15" customFormat="1" ht="15" customHeight="1"/>
    <row r="698" s="15" customFormat="1" ht="15" customHeight="1"/>
    <row r="699" s="15" customFormat="1" ht="15" customHeight="1"/>
    <row r="700" s="15" customFormat="1" ht="15" customHeight="1"/>
    <row r="701" s="15" customFormat="1" ht="15" customHeight="1"/>
    <row r="702" s="15" customFormat="1" ht="15" customHeight="1"/>
    <row r="703" s="15" customFormat="1" ht="15" customHeight="1"/>
    <row r="704" s="15" customFormat="1" ht="15" customHeight="1"/>
    <row r="705" s="15" customFormat="1" ht="15" customHeight="1"/>
    <row r="706" s="15" customFormat="1" ht="15" customHeight="1"/>
    <row r="707" s="15" customFormat="1" ht="15" customHeight="1"/>
    <row r="708" s="15" customFormat="1" ht="15" customHeight="1"/>
    <row r="709" s="15" customFormat="1" ht="15" customHeight="1"/>
    <row r="710" s="15" customFormat="1" ht="15" customHeight="1"/>
    <row r="711" s="15" customFormat="1" ht="15" customHeight="1"/>
    <row r="712" s="15" customFormat="1" ht="15" customHeight="1"/>
    <row r="713" s="15" customFormat="1" ht="15" customHeight="1"/>
    <row r="714" s="15" customFormat="1" ht="15" customHeight="1"/>
    <row r="715" s="15" customFormat="1" ht="15" customHeight="1"/>
    <row r="716" s="15" customFormat="1" ht="15" customHeight="1"/>
    <row r="717" s="15" customFormat="1" ht="15" customHeight="1"/>
    <row r="718" s="15" customFormat="1" ht="15" customHeight="1"/>
    <row r="719" s="15" customFormat="1" ht="15" customHeight="1"/>
    <row r="720" s="15" customFormat="1" ht="15" customHeight="1"/>
    <row r="721" s="15" customFormat="1" ht="15" customHeight="1"/>
    <row r="722" s="15" customFormat="1" ht="15" customHeight="1"/>
    <row r="723" s="15" customFormat="1" ht="15" customHeight="1"/>
    <row r="724" s="15" customFormat="1" ht="15" customHeight="1"/>
    <row r="725" s="15" customFormat="1" ht="15" customHeight="1"/>
    <row r="726" s="15" customFormat="1" ht="15" customHeight="1"/>
    <row r="727" s="15" customFormat="1" ht="15" customHeight="1"/>
    <row r="728" s="15" customFormat="1" ht="15" customHeight="1"/>
    <row r="729" s="15" customFormat="1" ht="15" customHeight="1"/>
    <row r="730" s="15" customFormat="1" ht="15" customHeight="1"/>
    <row r="731" s="15" customFormat="1" ht="15" customHeight="1"/>
    <row r="732" s="15" customFormat="1" ht="15" customHeight="1"/>
    <row r="733" s="15" customFormat="1" ht="15" customHeight="1"/>
    <row r="734" s="15" customFormat="1" ht="15" customHeight="1"/>
    <row r="735" s="15" customFormat="1" ht="15" customHeight="1"/>
    <row r="736" s="15" customFormat="1" ht="15" customHeight="1"/>
    <row r="737" s="15" customFormat="1" ht="15" customHeight="1"/>
    <row r="738" s="15" customFormat="1" ht="15" customHeight="1"/>
    <row r="739" s="15" customFormat="1" ht="15" customHeight="1"/>
    <row r="740" s="15" customFormat="1" ht="15" customHeight="1"/>
    <row r="741" s="15" customFormat="1" ht="15" customHeight="1"/>
    <row r="742" s="15" customFormat="1" ht="15" customHeight="1"/>
    <row r="743" s="15" customFormat="1" ht="15" customHeight="1"/>
    <row r="744" s="15" customFormat="1" ht="15" customHeight="1"/>
    <row r="745" s="15" customFormat="1" ht="15" customHeight="1"/>
    <row r="746" s="15" customFormat="1" ht="15" customHeight="1"/>
    <row r="747" s="15" customFormat="1" ht="15" customHeight="1"/>
    <row r="748" s="15" customFormat="1" ht="15" customHeight="1"/>
    <row r="749" s="15" customFormat="1" ht="15" customHeight="1"/>
    <row r="750" s="15" customFormat="1" ht="15" customHeight="1"/>
    <row r="751" s="15" customFormat="1" ht="15" customHeight="1"/>
    <row r="752" s="15" customFormat="1" ht="15" customHeight="1"/>
    <row r="753" s="15" customFormat="1" ht="15" customHeight="1"/>
    <row r="754" s="15" customFormat="1" ht="15" customHeight="1"/>
  </sheetData>
  <mergeCells count="2">
    <mergeCell ref="B2:E2"/>
    <mergeCell ref="B301:E30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"/>
  <sheetViews>
    <sheetView zoomScale="120" zoomScaleNormal="120" workbookViewId="0">
      <selection activeCell="B6" sqref="B6"/>
    </sheetView>
  </sheetViews>
  <sheetFormatPr defaultRowHeight="15"/>
  <cols>
    <col min="1" max="1" width="9.42578125" customWidth="1"/>
    <col min="2" max="2" width="63.42578125" customWidth="1"/>
    <col min="3" max="3" width="7.5703125" customWidth="1"/>
    <col min="4" max="4" width="8.85546875" customWidth="1"/>
    <col min="6" max="6" width="14" customWidth="1"/>
  </cols>
  <sheetData>
    <row r="1" spans="1:6" ht="46.5" customHeight="1"/>
    <row r="2" spans="1:6" ht="30">
      <c r="A2" s="365" t="s">
        <v>273</v>
      </c>
      <c r="B2" s="365" t="s">
        <v>24</v>
      </c>
      <c r="C2" s="365" t="s">
        <v>274</v>
      </c>
      <c r="D2" s="365" t="s">
        <v>275</v>
      </c>
      <c r="E2" s="365" t="s">
        <v>276</v>
      </c>
      <c r="F2" s="365" t="s">
        <v>277</v>
      </c>
    </row>
    <row r="3" spans="1:6">
      <c r="A3" s="325"/>
      <c r="B3" s="325"/>
      <c r="C3" s="325"/>
      <c r="D3" s="325"/>
      <c r="E3" s="325"/>
      <c r="F3" s="325"/>
    </row>
    <row r="4" spans="1:6" ht="15.75">
      <c r="A4" s="325"/>
      <c r="B4" s="18" t="s">
        <v>440</v>
      </c>
      <c r="C4" s="325"/>
      <c r="D4" s="325"/>
      <c r="E4" s="325"/>
      <c r="F4" s="325"/>
    </row>
    <row r="5" spans="1:6" ht="15.75">
      <c r="A5" s="325"/>
      <c r="B5" s="18"/>
      <c r="C5" s="325"/>
      <c r="D5" s="325"/>
      <c r="E5" s="325"/>
      <c r="F5" s="325"/>
    </row>
    <row r="6" spans="1:6">
      <c r="A6" s="325"/>
      <c r="B6" s="326" t="s">
        <v>441</v>
      </c>
      <c r="C6" s="327"/>
      <c r="D6" s="328"/>
      <c r="E6" s="329"/>
      <c r="F6" s="329"/>
    </row>
    <row r="7" spans="1:6">
      <c r="A7" s="325"/>
      <c r="B7" s="330"/>
      <c r="C7" s="327"/>
      <c r="D7" s="328"/>
      <c r="E7" s="329"/>
      <c r="F7" s="329"/>
    </row>
    <row r="8" spans="1:6">
      <c r="A8" s="331"/>
      <c r="B8" s="332" t="s">
        <v>442</v>
      </c>
      <c r="C8" s="327"/>
      <c r="D8" s="328"/>
      <c r="E8" s="329"/>
      <c r="F8" s="329"/>
    </row>
    <row r="9" spans="1:6">
      <c r="A9" s="331"/>
      <c r="B9" s="332"/>
      <c r="C9" s="327"/>
      <c r="D9" s="328"/>
      <c r="E9" s="329"/>
      <c r="F9" s="329"/>
    </row>
    <row r="10" spans="1:6" ht="26.25">
      <c r="A10" s="333"/>
      <c r="B10" s="334" t="s">
        <v>443</v>
      </c>
      <c r="C10" s="327"/>
      <c r="D10" s="328"/>
      <c r="E10" s="329"/>
      <c r="F10" s="329"/>
    </row>
    <row r="11" spans="1:6">
      <c r="A11" s="333"/>
      <c r="B11" s="330"/>
      <c r="C11" s="327"/>
      <c r="D11" s="328"/>
      <c r="E11" s="329"/>
      <c r="F11" s="329"/>
    </row>
    <row r="12" spans="1:6" ht="26.25">
      <c r="A12" s="333" t="s">
        <v>31</v>
      </c>
      <c r="B12" s="330" t="s">
        <v>444</v>
      </c>
      <c r="C12" s="327" t="s">
        <v>98</v>
      </c>
      <c r="D12" s="328">
        <f>1.9*1.9</f>
        <v>3.61</v>
      </c>
      <c r="E12" s="335" t="s">
        <v>15</v>
      </c>
      <c r="F12" s="336" t="s">
        <v>15</v>
      </c>
    </row>
    <row r="13" spans="1:6">
      <c r="A13" s="333"/>
      <c r="B13" s="330"/>
      <c r="C13" s="327"/>
      <c r="D13" s="328"/>
      <c r="E13" s="329"/>
      <c r="F13" s="336"/>
    </row>
    <row r="14" spans="1:6" ht="26.25">
      <c r="A14" s="333" t="s">
        <v>34</v>
      </c>
      <c r="B14" s="330" t="s">
        <v>445</v>
      </c>
      <c r="C14" s="327" t="s">
        <v>98</v>
      </c>
      <c r="D14" s="328">
        <f>D12</f>
        <v>3.61</v>
      </c>
      <c r="E14" s="1" t="s">
        <v>15</v>
      </c>
      <c r="F14" s="336" t="s">
        <v>15</v>
      </c>
    </row>
    <row r="15" spans="1:6">
      <c r="A15" s="337"/>
      <c r="B15" s="330"/>
      <c r="C15" s="327"/>
      <c r="D15" s="328"/>
      <c r="E15" s="329"/>
      <c r="F15" s="336"/>
    </row>
    <row r="16" spans="1:6">
      <c r="A16" s="338"/>
      <c r="B16" s="332" t="s">
        <v>446</v>
      </c>
      <c r="C16" s="327"/>
      <c r="D16" s="328"/>
      <c r="E16" s="329"/>
      <c r="F16" s="336"/>
    </row>
    <row r="17" spans="1:6">
      <c r="A17" s="333"/>
      <c r="B17" s="330"/>
      <c r="C17" s="327"/>
      <c r="D17" s="328"/>
      <c r="E17" s="329"/>
      <c r="F17" s="336"/>
    </row>
    <row r="18" spans="1:6" ht="26.25">
      <c r="A18" s="331" t="s">
        <v>116</v>
      </c>
      <c r="B18" s="330" t="s">
        <v>447</v>
      </c>
      <c r="C18" s="327" t="s">
        <v>109</v>
      </c>
      <c r="D18" s="328">
        <f>5.4*5.4*0.3</f>
        <v>8.7480000000000011</v>
      </c>
      <c r="E18" s="1" t="s">
        <v>15</v>
      </c>
      <c r="F18" s="336" t="s">
        <v>15</v>
      </c>
    </row>
    <row r="19" spans="1:6">
      <c r="A19" s="333"/>
      <c r="B19" s="330"/>
      <c r="C19" s="327"/>
      <c r="D19" s="328"/>
      <c r="E19" s="329"/>
      <c r="F19" s="336"/>
    </row>
    <row r="20" spans="1:6">
      <c r="A20" s="333"/>
      <c r="B20" s="332" t="s">
        <v>448</v>
      </c>
      <c r="C20" s="327"/>
      <c r="D20" s="328"/>
      <c r="E20" s="329"/>
      <c r="F20" s="336"/>
    </row>
    <row r="21" spans="1:6">
      <c r="A21" s="333"/>
      <c r="B21" s="330"/>
      <c r="C21" s="327"/>
      <c r="D21" s="328"/>
      <c r="E21" s="329"/>
      <c r="F21" s="336"/>
    </row>
    <row r="22" spans="1:6">
      <c r="A22" s="333" t="s">
        <v>120</v>
      </c>
      <c r="B22" s="330" t="s">
        <v>449</v>
      </c>
      <c r="C22" s="327" t="s">
        <v>98</v>
      </c>
      <c r="D22" s="328">
        <f>D12</f>
        <v>3.61</v>
      </c>
      <c r="E22" s="1" t="s">
        <v>15</v>
      </c>
      <c r="F22" s="336" t="s">
        <v>15</v>
      </c>
    </row>
    <row r="23" spans="1:6">
      <c r="A23" s="333"/>
      <c r="B23" s="330"/>
      <c r="C23" s="327"/>
      <c r="D23" s="328"/>
      <c r="E23" s="329"/>
      <c r="F23" s="336"/>
    </row>
    <row r="24" spans="1:6">
      <c r="A24" s="331" t="s">
        <v>123</v>
      </c>
      <c r="B24" s="330" t="s">
        <v>450</v>
      </c>
      <c r="C24" s="327" t="s">
        <v>98</v>
      </c>
      <c r="D24" s="328">
        <f>D12</f>
        <v>3.61</v>
      </c>
      <c r="E24" s="1" t="s">
        <v>15</v>
      </c>
      <c r="F24" s="336" t="s">
        <v>15</v>
      </c>
    </row>
    <row r="25" spans="1:6">
      <c r="A25" s="333"/>
      <c r="B25" s="330"/>
      <c r="C25" s="327"/>
      <c r="D25" s="328"/>
      <c r="E25" s="329" t="s">
        <v>15</v>
      </c>
      <c r="F25" s="336"/>
    </row>
    <row r="26" spans="1:6">
      <c r="A26" s="338"/>
      <c r="B26" s="332" t="s">
        <v>451</v>
      </c>
      <c r="C26" s="327"/>
      <c r="D26" s="328"/>
      <c r="E26" s="329"/>
      <c r="F26" s="336"/>
    </row>
    <row r="27" spans="1:6">
      <c r="A27" s="333"/>
      <c r="B27" s="330"/>
      <c r="C27" s="327"/>
      <c r="D27" s="328"/>
      <c r="E27" s="329"/>
      <c r="F27" s="336"/>
    </row>
    <row r="28" spans="1:6">
      <c r="A28" s="333"/>
      <c r="B28" s="334" t="s">
        <v>452</v>
      </c>
      <c r="C28" s="327"/>
      <c r="D28" s="328"/>
      <c r="E28" s="329"/>
      <c r="F28" s="336"/>
    </row>
    <row r="29" spans="1:6">
      <c r="A29" s="333"/>
      <c r="B29" s="330"/>
      <c r="C29" s="327"/>
      <c r="D29" s="328"/>
      <c r="E29" s="329"/>
      <c r="F29" s="336"/>
    </row>
    <row r="30" spans="1:6">
      <c r="A30" s="337" t="s">
        <v>128</v>
      </c>
      <c r="B30" s="330" t="s">
        <v>453</v>
      </c>
      <c r="C30" s="327" t="s">
        <v>109</v>
      </c>
      <c r="D30" s="328">
        <f>4.3*1.9*0.3</f>
        <v>2.4510000000000001</v>
      </c>
      <c r="E30" s="1" t="s">
        <v>15</v>
      </c>
      <c r="F30" s="336" t="s">
        <v>15</v>
      </c>
    </row>
    <row r="31" spans="1:6">
      <c r="A31" s="337"/>
      <c r="B31" s="330"/>
      <c r="C31" s="327"/>
      <c r="D31" s="328"/>
      <c r="E31" s="329"/>
      <c r="F31" s="336"/>
    </row>
    <row r="32" spans="1:6">
      <c r="A32" s="337" t="s">
        <v>131</v>
      </c>
      <c r="B32" s="330" t="s">
        <v>454</v>
      </c>
      <c r="C32" s="327" t="s">
        <v>109</v>
      </c>
      <c r="D32" s="328">
        <v>7.16</v>
      </c>
      <c r="E32" s="1" t="s">
        <v>15</v>
      </c>
      <c r="F32" s="336" t="s">
        <v>15</v>
      </c>
    </row>
    <row r="33" spans="1:6">
      <c r="A33" s="337"/>
      <c r="B33" s="330"/>
      <c r="C33" s="327"/>
      <c r="D33" s="328"/>
      <c r="E33" s="329"/>
      <c r="F33" s="336"/>
    </row>
    <row r="34" spans="1:6">
      <c r="A34" s="337" t="s">
        <v>135</v>
      </c>
      <c r="B34" s="330" t="s">
        <v>455</v>
      </c>
      <c r="C34" s="327" t="s">
        <v>109</v>
      </c>
      <c r="D34" s="328">
        <f>0.2*1.6*0.8</f>
        <v>0.25600000000000006</v>
      </c>
      <c r="E34" s="1" t="s">
        <v>15</v>
      </c>
      <c r="F34" s="336" t="s">
        <v>15</v>
      </c>
    </row>
    <row r="35" spans="1:6">
      <c r="A35" s="337"/>
      <c r="B35" s="330"/>
      <c r="C35" s="327"/>
      <c r="D35" s="328"/>
      <c r="E35" s="329"/>
      <c r="F35" s="336"/>
    </row>
    <row r="36" spans="1:6">
      <c r="A36" s="337"/>
      <c r="B36" s="332" t="s">
        <v>456</v>
      </c>
      <c r="C36" s="327"/>
      <c r="D36" s="328"/>
      <c r="E36" s="329"/>
      <c r="F36" s="336"/>
    </row>
    <row r="37" spans="1:6">
      <c r="A37" s="337"/>
      <c r="B37" s="330"/>
      <c r="C37" s="327"/>
      <c r="D37" s="328"/>
      <c r="E37" s="329"/>
      <c r="F37" s="336"/>
    </row>
    <row r="38" spans="1:6">
      <c r="A38" s="337" t="s">
        <v>140</v>
      </c>
      <c r="B38" s="330" t="s">
        <v>457</v>
      </c>
      <c r="C38" s="327" t="s">
        <v>458</v>
      </c>
      <c r="D38" s="328">
        <f>5*1.6*7.5+18*1.5+55*2</f>
        <v>197</v>
      </c>
      <c r="E38" s="335" t="s">
        <v>15</v>
      </c>
      <c r="F38" s="336" t="s">
        <v>15</v>
      </c>
    </row>
    <row r="39" spans="1:6">
      <c r="A39" s="339"/>
      <c r="B39" s="340"/>
      <c r="C39" s="341"/>
      <c r="D39" s="342"/>
      <c r="E39" s="343"/>
      <c r="F39" s="336"/>
    </row>
    <row r="40" spans="1:6">
      <c r="A40" s="344"/>
      <c r="B40" s="345" t="s">
        <v>459</v>
      </c>
      <c r="C40" s="346"/>
      <c r="D40" s="347"/>
      <c r="E40" s="348"/>
      <c r="F40" s="349" t="s">
        <v>15</v>
      </c>
    </row>
    <row r="41" spans="1:6">
      <c r="A41" s="339"/>
      <c r="B41" s="340"/>
      <c r="C41" s="341"/>
      <c r="D41" s="342"/>
      <c r="E41" s="343"/>
      <c r="F41" s="336"/>
    </row>
    <row r="42" spans="1:6">
      <c r="A42" s="337"/>
      <c r="B42" s="332" t="s">
        <v>460</v>
      </c>
      <c r="C42" s="327"/>
      <c r="D42" s="328"/>
      <c r="E42" s="329"/>
      <c r="F42" s="336"/>
    </row>
    <row r="43" spans="1:6">
      <c r="A43" s="337"/>
      <c r="B43" s="330"/>
      <c r="C43" s="327"/>
      <c r="D43" s="328"/>
      <c r="E43" s="329"/>
      <c r="F43" s="336"/>
    </row>
    <row r="44" spans="1:6" ht="26.25">
      <c r="A44" s="337" t="s">
        <v>31</v>
      </c>
      <c r="B44" s="330" t="s">
        <v>461</v>
      </c>
      <c r="C44" s="327" t="s">
        <v>33</v>
      </c>
      <c r="D44" s="328">
        <v>1</v>
      </c>
      <c r="E44" s="1" t="s">
        <v>15</v>
      </c>
      <c r="F44" s="336" t="s">
        <v>15</v>
      </c>
    </row>
    <row r="45" spans="1:6">
      <c r="A45" s="337"/>
      <c r="B45" s="330"/>
      <c r="C45" s="327"/>
      <c r="D45" s="328"/>
      <c r="E45" s="329"/>
      <c r="F45" s="336"/>
    </row>
    <row r="46" spans="1:6">
      <c r="A46" s="337"/>
      <c r="B46" s="332" t="s">
        <v>462</v>
      </c>
      <c r="C46" s="327"/>
      <c r="D46" s="328"/>
      <c r="E46" s="329"/>
      <c r="F46" s="336"/>
    </row>
    <row r="47" spans="1:6">
      <c r="A47" s="337"/>
      <c r="B47" s="330"/>
      <c r="C47" s="327"/>
      <c r="D47" s="328"/>
      <c r="E47" s="329"/>
      <c r="F47" s="336"/>
    </row>
    <row r="48" spans="1:6">
      <c r="A48" s="337"/>
      <c r="B48" s="350" t="s">
        <v>353</v>
      </c>
      <c r="C48" s="327"/>
      <c r="D48" s="328"/>
      <c r="E48" s="329"/>
      <c r="F48" s="336"/>
    </row>
    <row r="49" spans="1:6">
      <c r="A49" s="337"/>
      <c r="B49" s="351"/>
      <c r="C49" s="327"/>
      <c r="D49" s="328"/>
      <c r="E49" s="329"/>
      <c r="F49" s="336"/>
    </row>
    <row r="50" spans="1:6">
      <c r="A50" s="337"/>
      <c r="B50" s="334" t="s">
        <v>463</v>
      </c>
      <c r="C50" s="327"/>
      <c r="D50" s="328"/>
      <c r="E50" s="329"/>
      <c r="F50" s="336"/>
    </row>
    <row r="51" spans="1:6">
      <c r="A51" s="337"/>
      <c r="B51" s="330"/>
      <c r="C51" s="327"/>
      <c r="D51" s="328"/>
      <c r="E51" s="329"/>
      <c r="F51" s="336"/>
    </row>
    <row r="52" spans="1:6">
      <c r="A52" s="337" t="s">
        <v>34</v>
      </c>
      <c r="B52" s="330" t="s">
        <v>464</v>
      </c>
      <c r="C52" s="327" t="s">
        <v>98</v>
      </c>
      <c r="D52" s="328">
        <f>D12</f>
        <v>3.61</v>
      </c>
      <c r="E52" s="1" t="s">
        <v>15</v>
      </c>
      <c r="F52" s="336" t="s">
        <v>15</v>
      </c>
    </row>
    <row r="53" spans="1:6">
      <c r="A53" s="337"/>
      <c r="B53" s="330"/>
      <c r="C53" s="327"/>
      <c r="D53" s="328"/>
      <c r="E53" s="329"/>
      <c r="F53" s="336"/>
    </row>
    <row r="54" spans="1:6">
      <c r="A54" s="337"/>
      <c r="B54" s="330"/>
      <c r="C54" s="327"/>
      <c r="D54" s="328"/>
      <c r="E54" s="329"/>
      <c r="F54" s="336"/>
    </row>
    <row r="55" spans="1:6">
      <c r="A55" s="337"/>
      <c r="B55" s="326" t="s">
        <v>465</v>
      </c>
      <c r="C55" s="327"/>
      <c r="D55" s="328"/>
      <c r="E55" s="329"/>
      <c r="F55" s="336"/>
    </row>
    <row r="56" spans="1:6">
      <c r="A56" s="337"/>
      <c r="B56" s="330"/>
      <c r="C56" s="327"/>
      <c r="D56" s="328"/>
      <c r="E56" s="329"/>
      <c r="F56" s="336"/>
    </row>
    <row r="57" spans="1:6">
      <c r="A57" s="337"/>
      <c r="B57" s="332" t="s">
        <v>466</v>
      </c>
      <c r="C57" s="327"/>
      <c r="D57" s="328"/>
      <c r="E57" s="329"/>
      <c r="F57" s="336"/>
    </row>
    <row r="58" spans="1:6">
      <c r="A58" s="337"/>
      <c r="B58" s="332"/>
      <c r="C58" s="327"/>
      <c r="D58" s="328"/>
      <c r="E58" s="329"/>
      <c r="F58" s="336"/>
    </row>
    <row r="59" spans="1:6" ht="26.25">
      <c r="A59" s="337"/>
      <c r="B59" s="334" t="s">
        <v>443</v>
      </c>
      <c r="C59" s="327"/>
      <c r="D59" s="328"/>
      <c r="E59" s="329"/>
      <c r="F59" s="336"/>
    </row>
    <row r="60" spans="1:6">
      <c r="A60" s="337"/>
      <c r="B60" s="330"/>
      <c r="C60" s="327"/>
      <c r="D60" s="328"/>
      <c r="E60" s="329"/>
      <c r="F60" s="336"/>
    </row>
    <row r="61" spans="1:6" ht="26.25">
      <c r="A61" s="352" t="s">
        <v>116</v>
      </c>
      <c r="B61" s="330" t="s">
        <v>467</v>
      </c>
      <c r="C61" s="327" t="s">
        <v>109</v>
      </c>
      <c r="D61" s="353">
        <f>0.8*0.6*0.6</f>
        <v>0.28799999999999998</v>
      </c>
      <c r="E61" s="1" t="s">
        <v>15</v>
      </c>
      <c r="F61" s="336" t="s">
        <v>15</v>
      </c>
    </row>
    <row r="62" spans="1:6">
      <c r="A62" s="337"/>
      <c r="B62" s="330"/>
      <c r="C62" s="327"/>
      <c r="D62" s="328"/>
      <c r="E62" s="329"/>
      <c r="F62" s="336"/>
    </row>
    <row r="63" spans="1:6">
      <c r="A63" s="352" t="s">
        <v>120</v>
      </c>
      <c r="B63" s="330" t="s">
        <v>468</v>
      </c>
      <c r="C63" s="327" t="s">
        <v>109</v>
      </c>
      <c r="D63" s="353">
        <f>0.6*0.4*0.6</f>
        <v>0.14399999999999999</v>
      </c>
      <c r="E63" s="1" t="s">
        <v>15</v>
      </c>
      <c r="F63" s="336" t="s">
        <v>15</v>
      </c>
    </row>
    <row r="64" spans="1:6">
      <c r="A64" s="352"/>
      <c r="B64" s="330"/>
      <c r="C64" s="327"/>
      <c r="D64" s="353"/>
      <c r="E64" s="329"/>
      <c r="F64" s="336"/>
    </row>
    <row r="65" spans="1:6">
      <c r="A65" s="352" t="s">
        <v>123</v>
      </c>
      <c r="B65" s="330" t="s">
        <v>469</v>
      </c>
      <c r="C65" s="327" t="s">
        <v>109</v>
      </c>
      <c r="D65" s="353">
        <f>D61-D63</f>
        <v>0.14399999999999999</v>
      </c>
      <c r="E65" s="1" t="s">
        <v>15</v>
      </c>
      <c r="F65" s="336" t="s">
        <v>15</v>
      </c>
    </row>
    <row r="66" spans="1:6">
      <c r="A66" s="354"/>
      <c r="B66" s="330"/>
      <c r="C66" s="327"/>
      <c r="D66" s="353"/>
      <c r="E66" s="329"/>
      <c r="F66" s="336"/>
    </row>
    <row r="67" spans="1:6">
      <c r="A67" s="344"/>
      <c r="B67" s="345" t="s">
        <v>470</v>
      </c>
      <c r="C67" s="346"/>
      <c r="D67" s="347"/>
      <c r="E67" s="348"/>
      <c r="F67" s="349" t="s">
        <v>15</v>
      </c>
    </row>
    <row r="68" spans="1:6">
      <c r="A68" s="354"/>
      <c r="B68" s="330"/>
      <c r="C68" s="327"/>
      <c r="D68" s="353"/>
      <c r="E68" s="329"/>
      <c r="F68" s="336"/>
    </row>
    <row r="69" spans="1:6">
      <c r="A69" s="337"/>
      <c r="B69" s="332" t="s">
        <v>471</v>
      </c>
      <c r="C69" s="327"/>
      <c r="D69" s="355"/>
      <c r="E69" s="329"/>
      <c r="F69" s="336"/>
    </row>
    <row r="70" spans="1:6">
      <c r="A70" s="337"/>
      <c r="B70" s="330"/>
      <c r="C70" s="327"/>
      <c r="D70" s="355"/>
      <c r="E70" s="329"/>
      <c r="F70" s="336"/>
    </row>
    <row r="71" spans="1:6">
      <c r="A71" s="337" t="s">
        <v>31</v>
      </c>
      <c r="B71" s="330" t="s">
        <v>472</v>
      </c>
      <c r="C71" s="327" t="s">
        <v>98</v>
      </c>
      <c r="D71" s="355">
        <f>5.4*4*0.5+3*2*1.8+3*2*2.2</f>
        <v>34.800000000000004</v>
      </c>
      <c r="E71" s="1" t="s">
        <v>15</v>
      </c>
      <c r="F71" s="336" t="s">
        <v>15</v>
      </c>
    </row>
    <row r="72" spans="1:6">
      <c r="A72" s="354"/>
      <c r="B72" s="330"/>
      <c r="C72" s="327"/>
      <c r="D72" s="353"/>
      <c r="E72" s="329"/>
      <c r="F72" s="336"/>
    </row>
    <row r="73" spans="1:6">
      <c r="A73" s="354"/>
      <c r="B73" s="332" t="s">
        <v>462</v>
      </c>
      <c r="C73" s="327"/>
      <c r="D73" s="353"/>
      <c r="E73" s="329"/>
      <c r="F73" s="336"/>
    </row>
    <row r="74" spans="1:6">
      <c r="A74" s="354"/>
      <c r="B74" s="330"/>
      <c r="C74" s="327"/>
      <c r="D74" s="353"/>
      <c r="E74" s="329"/>
      <c r="F74" s="336"/>
    </row>
    <row r="75" spans="1:6">
      <c r="A75" s="354"/>
      <c r="B75" s="334" t="s">
        <v>244</v>
      </c>
      <c r="C75" s="327"/>
      <c r="D75" s="353"/>
      <c r="E75" s="329"/>
      <c r="F75" s="336"/>
    </row>
    <row r="76" spans="1:6">
      <c r="A76" s="354"/>
      <c r="B76" s="330"/>
      <c r="C76" s="327"/>
      <c r="D76" s="353"/>
      <c r="E76" s="329"/>
      <c r="F76" s="336"/>
    </row>
    <row r="77" spans="1:6">
      <c r="A77" s="354" t="s">
        <v>34</v>
      </c>
      <c r="B77" s="330" t="s">
        <v>473</v>
      </c>
      <c r="C77" s="327" t="s">
        <v>98</v>
      </c>
      <c r="D77" s="353">
        <f>2.4*2*3+2*1.4*3</f>
        <v>22.799999999999997</v>
      </c>
      <c r="E77" s="1" t="s">
        <v>15</v>
      </c>
      <c r="F77" s="336" t="s">
        <v>15</v>
      </c>
    </row>
    <row r="78" spans="1:6">
      <c r="A78" s="337"/>
      <c r="B78" s="330"/>
      <c r="C78" s="327"/>
      <c r="D78" s="328"/>
      <c r="E78" s="329"/>
      <c r="F78" s="336"/>
    </row>
    <row r="79" spans="1:6">
      <c r="A79" s="354" t="s">
        <v>116</v>
      </c>
      <c r="B79" s="330" t="s">
        <v>250</v>
      </c>
      <c r="C79" s="327" t="s">
        <v>98</v>
      </c>
      <c r="D79" s="353">
        <f>2.4*1.4</f>
        <v>3.36</v>
      </c>
      <c r="E79" s="1" t="s">
        <v>15</v>
      </c>
      <c r="F79" s="336" t="s">
        <v>15</v>
      </c>
    </row>
    <row r="80" spans="1:6">
      <c r="A80" s="354"/>
      <c r="B80" s="330"/>
      <c r="C80" s="327"/>
      <c r="D80" s="353"/>
      <c r="E80" s="329"/>
      <c r="F80" s="336"/>
    </row>
    <row r="81" spans="1:6">
      <c r="A81" s="354"/>
      <c r="B81" s="332" t="s">
        <v>474</v>
      </c>
      <c r="C81" s="327"/>
      <c r="D81" s="353"/>
      <c r="E81" s="329"/>
      <c r="F81" s="336"/>
    </row>
    <row r="82" spans="1:6">
      <c r="A82" s="354"/>
      <c r="B82" s="330"/>
      <c r="C82" s="327"/>
      <c r="D82" s="353"/>
      <c r="E82" s="329"/>
      <c r="F82" s="336"/>
    </row>
    <row r="83" spans="1:6" ht="26.25">
      <c r="A83" s="354"/>
      <c r="B83" s="334" t="s">
        <v>475</v>
      </c>
      <c r="C83" s="327"/>
      <c r="D83" s="353"/>
      <c r="E83" s="329"/>
      <c r="F83" s="336"/>
    </row>
    <row r="84" spans="1:6">
      <c r="A84" s="354"/>
      <c r="B84" s="330"/>
      <c r="C84" s="327"/>
      <c r="D84" s="353"/>
      <c r="E84" s="329"/>
      <c r="F84" s="336"/>
    </row>
    <row r="85" spans="1:6">
      <c r="A85" s="354" t="s">
        <v>120</v>
      </c>
      <c r="B85" s="330" t="s">
        <v>476</v>
      </c>
      <c r="C85" s="327" t="s">
        <v>46</v>
      </c>
      <c r="D85" s="353">
        <v>9</v>
      </c>
      <c r="E85" s="1" t="s">
        <v>15</v>
      </c>
      <c r="F85" s="336" t="s">
        <v>15</v>
      </c>
    </row>
    <row r="86" spans="1:6">
      <c r="A86" s="354"/>
      <c r="B86" s="330"/>
      <c r="C86" s="327"/>
      <c r="D86" s="353"/>
      <c r="E86" s="329"/>
      <c r="F86" s="336"/>
    </row>
    <row r="87" spans="1:6">
      <c r="A87" s="354" t="s">
        <v>123</v>
      </c>
      <c r="B87" s="330" t="s">
        <v>477</v>
      </c>
      <c r="C87" s="327" t="s">
        <v>387</v>
      </c>
      <c r="D87" s="353">
        <v>7</v>
      </c>
      <c r="E87" s="1" t="s">
        <v>15</v>
      </c>
      <c r="F87" s="336" t="s">
        <v>15</v>
      </c>
    </row>
    <row r="88" spans="1:6">
      <c r="A88" s="354"/>
      <c r="B88" s="330"/>
      <c r="C88" s="327"/>
      <c r="D88" s="353"/>
      <c r="E88" s="336"/>
      <c r="F88" s="329"/>
    </row>
    <row r="89" spans="1:6">
      <c r="A89" s="356"/>
      <c r="B89" s="345" t="s">
        <v>478</v>
      </c>
      <c r="C89" s="346"/>
      <c r="D89" s="347"/>
      <c r="E89" s="348"/>
      <c r="F89" s="348">
        <f>SUM(F71:F87)</f>
        <v>0</v>
      </c>
    </row>
    <row r="90" spans="1:6">
      <c r="A90" s="354"/>
      <c r="B90" s="330"/>
      <c r="C90" s="327"/>
      <c r="D90" s="353"/>
      <c r="E90" s="336"/>
      <c r="F90" s="329"/>
    </row>
    <row r="91" spans="1:6">
      <c r="A91" s="354"/>
      <c r="B91" s="357" t="s">
        <v>479</v>
      </c>
      <c r="C91" s="327"/>
      <c r="D91" s="353"/>
      <c r="E91" s="336"/>
      <c r="F91" s="343"/>
    </row>
    <row r="92" spans="1:6">
      <c r="A92" s="354"/>
      <c r="B92" s="358"/>
      <c r="C92" s="327"/>
      <c r="D92" s="353"/>
      <c r="E92" s="336"/>
      <c r="F92" s="343"/>
    </row>
    <row r="93" spans="1:6">
      <c r="A93" s="354"/>
      <c r="B93" s="359" t="s">
        <v>480</v>
      </c>
      <c r="C93" s="360"/>
      <c r="D93" s="361"/>
      <c r="E93" s="362"/>
      <c r="F93" s="363" t="str">
        <f>F40</f>
        <v xml:space="preserve"> </v>
      </c>
    </row>
    <row r="94" spans="1:6">
      <c r="A94" s="354"/>
      <c r="B94" s="358"/>
      <c r="C94" s="327"/>
      <c r="D94" s="353"/>
      <c r="E94" s="336"/>
      <c r="F94" s="343"/>
    </row>
    <row r="95" spans="1:6">
      <c r="A95" s="354"/>
      <c r="B95" s="359" t="s">
        <v>481</v>
      </c>
      <c r="C95" s="360"/>
      <c r="D95" s="361"/>
      <c r="E95" s="362"/>
      <c r="F95" s="363" t="str">
        <f>F67</f>
        <v xml:space="preserve"> </v>
      </c>
    </row>
    <row r="96" spans="1:6">
      <c r="A96" s="354"/>
      <c r="B96" s="330"/>
      <c r="C96" s="327"/>
      <c r="D96" s="353"/>
      <c r="E96" s="336"/>
      <c r="F96" s="343"/>
    </row>
    <row r="97" spans="1:6">
      <c r="A97" s="354"/>
      <c r="B97" s="364" t="s">
        <v>482</v>
      </c>
      <c r="C97" s="360"/>
      <c r="D97" s="361"/>
      <c r="E97" s="362"/>
      <c r="F97" s="363" t="s">
        <v>15</v>
      </c>
    </row>
    <row r="98" spans="1:6">
      <c r="A98" s="354"/>
      <c r="B98" s="330"/>
      <c r="C98" s="327"/>
      <c r="D98" s="353"/>
      <c r="E98" s="336"/>
      <c r="F98" s="329"/>
    </row>
    <row r="99" spans="1:6">
      <c r="A99" s="482" t="s">
        <v>483</v>
      </c>
      <c r="B99" s="483"/>
      <c r="C99" s="346"/>
      <c r="D99" s="347"/>
      <c r="E99" s="348"/>
      <c r="F99" s="348" t="s">
        <v>15</v>
      </c>
    </row>
  </sheetData>
  <mergeCells count="1">
    <mergeCell ref="A99:B99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2"/>
  <sheetViews>
    <sheetView workbookViewId="0"/>
  </sheetViews>
  <sheetFormatPr defaultRowHeight="15"/>
  <cols>
    <col min="1" max="1" width="10.28515625" customWidth="1"/>
    <col min="2" max="2" width="11.7109375" customWidth="1"/>
    <col min="3" max="3" width="10.42578125" customWidth="1"/>
    <col min="4" max="4" width="13.28515625" customWidth="1"/>
    <col min="5" max="5" width="36.5703125" customWidth="1"/>
    <col min="6" max="6" width="12" customWidth="1"/>
    <col min="7" max="8" width="15.28515625" customWidth="1"/>
    <col min="9" max="9" width="20.28515625" customWidth="1"/>
  </cols>
  <sheetData>
    <row r="1" spans="1:9" ht="60.75" customHeight="1"/>
    <row r="2" spans="1:9" ht="30">
      <c r="A2" s="125" t="s">
        <v>273</v>
      </c>
      <c r="B2" s="478" t="s">
        <v>24</v>
      </c>
      <c r="C2" s="479"/>
      <c r="D2" s="479"/>
      <c r="E2" s="480"/>
      <c r="F2" s="125" t="s">
        <v>274</v>
      </c>
      <c r="G2" s="126" t="s">
        <v>275</v>
      </c>
      <c r="H2" s="126" t="s">
        <v>276</v>
      </c>
      <c r="I2" s="127" t="s">
        <v>277</v>
      </c>
    </row>
    <row r="3" spans="1:9">
      <c r="A3" s="5"/>
      <c r="B3" s="6"/>
      <c r="C3" s="7"/>
      <c r="D3" s="7"/>
      <c r="E3" s="7"/>
      <c r="F3" s="8"/>
      <c r="G3" s="67"/>
      <c r="H3" s="9"/>
      <c r="I3" s="114"/>
    </row>
    <row r="4" spans="1:9" ht="15.75">
      <c r="A4" s="10"/>
      <c r="B4" s="11" t="s">
        <v>484</v>
      </c>
      <c r="C4" s="12"/>
      <c r="D4" s="12"/>
      <c r="E4" s="12"/>
      <c r="F4" s="13"/>
      <c r="G4" s="13"/>
      <c r="H4" s="13"/>
      <c r="I4" s="115"/>
    </row>
    <row r="5" spans="1:9" ht="15.75">
      <c r="A5" s="10"/>
      <c r="B5" s="17"/>
      <c r="C5" s="12"/>
      <c r="D5" s="12"/>
      <c r="E5" s="12"/>
      <c r="F5" s="13"/>
      <c r="G5" s="13"/>
      <c r="H5" s="13"/>
      <c r="I5" s="115"/>
    </row>
    <row r="6" spans="1:9" ht="15.75">
      <c r="A6" s="10"/>
      <c r="B6" s="11" t="s">
        <v>421</v>
      </c>
      <c r="C6" s="12"/>
      <c r="D6" s="12"/>
      <c r="E6" s="12"/>
      <c r="F6" s="13"/>
      <c r="G6" s="13"/>
      <c r="H6" s="13"/>
      <c r="I6" s="115"/>
    </row>
    <row r="7" spans="1:9" ht="15.75">
      <c r="A7" s="10"/>
      <c r="B7" s="11"/>
      <c r="C7" s="12"/>
      <c r="D7" s="12"/>
      <c r="E7" s="12"/>
      <c r="F7" s="13"/>
      <c r="G7" s="13"/>
      <c r="H7" s="13"/>
      <c r="I7" s="115"/>
    </row>
    <row r="8" spans="1:9" ht="15.75">
      <c r="A8" s="10"/>
      <c r="B8" s="11"/>
      <c r="C8" s="18"/>
      <c r="D8" s="12"/>
      <c r="E8" s="12"/>
      <c r="F8" s="13"/>
      <c r="G8" s="13"/>
      <c r="H8" s="13"/>
      <c r="I8" s="115"/>
    </row>
    <row r="9" spans="1:9" ht="15.75">
      <c r="A9" s="10" t="s">
        <v>31</v>
      </c>
      <c r="B9" s="19" t="s">
        <v>281</v>
      </c>
      <c r="C9" s="18"/>
      <c r="D9" s="12"/>
      <c r="E9" s="12"/>
      <c r="F9" s="13"/>
      <c r="G9" s="13"/>
      <c r="H9" s="13"/>
      <c r="I9" s="115"/>
    </row>
    <row r="10" spans="1:9" ht="17.25">
      <c r="A10" s="10"/>
      <c r="B10" s="19" t="s">
        <v>282</v>
      </c>
      <c r="C10" s="18"/>
      <c r="D10" s="12"/>
      <c r="E10" s="12"/>
      <c r="F10" s="13" t="s">
        <v>246</v>
      </c>
      <c r="G10" s="13">
        <f>8*2</f>
        <v>16</v>
      </c>
      <c r="H10" s="13" t="s">
        <v>15</v>
      </c>
      <c r="I10" s="115" t="s">
        <v>15</v>
      </c>
    </row>
    <row r="11" spans="1:9" ht="15.75">
      <c r="A11" s="10"/>
      <c r="B11" s="19"/>
      <c r="C11" s="18"/>
      <c r="D11" s="12"/>
      <c r="E11" s="12"/>
      <c r="F11" s="13"/>
      <c r="G11" s="13"/>
      <c r="H11" s="13"/>
      <c r="I11" s="115"/>
    </row>
    <row r="12" spans="1:9" ht="15.75">
      <c r="A12" s="10" t="s">
        <v>34</v>
      </c>
      <c r="B12" s="19" t="s">
        <v>100</v>
      </c>
      <c r="C12" s="18"/>
      <c r="D12" s="12"/>
      <c r="E12" s="12"/>
      <c r="F12" s="13"/>
      <c r="G12" s="13"/>
      <c r="H12" s="13"/>
      <c r="I12" s="115"/>
    </row>
    <row r="13" spans="1:9" ht="15.75">
      <c r="A13" s="10"/>
      <c r="B13" s="19" t="s">
        <v>101</v>
      </c>
      <c r="C13" s="18"/>
      <c r="D13" s="12"/>
      <c r="E13" s="12"/>
      <c r="F13" s="13"/>
      <c r="G13" s="13"/>
      <c r="H13" s="13"/>
      <c r="I13" s="115"/>
    </row>
    <row r="14" spans="1:9" ht="15.75">
      <c r="A14" s="10"/>
      <c r="B14" s="19" t="s">
        <v>102</v>
      </c>
      <c r="C14" s="18"/>
      <c r="D14" s="12"/>
      <c r="E14" s="12"/>
      <c r="F14" s="13" t="s">
        <v>33</v>
      </c>
      <c r="G14" s="13">
        <v>1</v>
      </c>
      <c r="H14" s="13" t="s">
        <v>15</v>
      </c>
      <c r="I14" s="115" t="s">
        <v>15</v>
      </c>
    </row>
    <row r="15" spans="1:9" ht="15.75">
      <c r="A15" s="10"/>
      <c r="B15" s="19"/>
      <c r="C15" s="18"/>
      <c r="D15" s="12"/>
      <c r="E15" s="12"/>
      <c r="F15" s="13"/>
      <c r="G15" s="13"/>
      <c r="H15" s="13"/>
      <c r="I15" s="115"/>
    </row>
    <row r="16" spans="1:9" ht="15.75">
      <c r="A16" s="10"/>
      <c r="B16" s="19"/>
      <c r="C16" s="18"/>
      <c r="D16" s="12"/>
      <c r="E16" s="12"/>
      <c r="F16" s="13"/>
      <c r="G16" s="13"/>
      <c r="H16" s="13"/>
      <c r="I16" s="115"/>
    </row>
    <row r="17" spans="1:9" ht="15.75">
      <c r="A17" s="303"/>
      <c r="B17" s="304" t="s">
        <v>283</v>
      </c>
      <c r="C17" s="305"/>
      <c r="D17" s="306"/>
      <c r="E17" s="306"/>
      <c r="F17" s="307" t="s">
        <v>272</v>
      </c>
      <c r="G17" s="308"/>
      <c r="H17" s="308"/>
      <c r="I17" s="366" t="s">
        <v>15</v>
      </c>
    </row>
    <row r="18" spans="1:9" ht="15.75">
      <c r="A18" s="10"/>
      <c r="B18" s="17"/>
      <c r="C18" s="18"/>
      <c r="D18" s="12"/>
      <c r="E18" s="12"/>
      <c r="F18" s="13"/>
      <c r="G18" s="13"/>
      <c r="H18" s="13"/>
      <c r="I18" s="115"/>
    </row>
    <row r="19" spans="1:9" ht="15.75">
      <c r="A19" s="10"/>
      <c r="B19" s="17"/>
      <c r="C19" s="18"/>
      <c r="D19" s="12"/>
      <c r="E19" s="12"/>
      <c r="F19" s="13"/>
      <c r="G19" s="13"/>
      <c r="H19" s="13"/>
      <c r="I19" s="115"/>
    </row>
    <row r="20" spans="1:9" ht="15.75">
      <c r="A20" s="253"/>
      <c r="B20" s="266" t="s">
        <v>422</v>
      </c>
      <c r="C20" s="256"/>
      <c r="D20" s="257"/>
      <c r="E20" s="257"/>
      <c r="F20" s="258"/>
      <c r="G20" s="258"/>
      <c r="H20" s="258"/>
      <c r="I20" s="116"/>
    </row>
    <row r="21" spans="1:9" ht="15.75">
      <c r="A21" s="10"/>
      <c r="B21" s="11"/>
      <c r="C21" s="18"/>
      <c r="D21" s="12"/>
      <c r="E21" s="12"/>
      <c r="F21" s="13"/>
      <c r="G21" s="13"/>
      <c r="H21" s="13"/>
      <c r="I21" s="115"/>
    </row>
    <row r="22" spans="1:9" ht="15.75">
      <c r="A22" s="10"/>
      <c r="B22" s="11"/>
      <c r="C22" s="18"/>
      <c r="D22" s="12"/>
      <c r="E22" s="12"/>
      <c r="F22" s="13"/>
      <c r="G22" s="13"/>
      <c r="H22" s="13"/>
      <c r="I22" s="115"/>
    </row>
    <row r="23" spans="1:9" ht="15.75">
      <c r="A23" s="10"/>
      <c r="B23" s="20" t="s">
        <v>106</v>
      </c>
      <c r="C23" s="12"/>
      <c r="D23" s="12"/>
      <c r="E23" s="12"/>
      <c r="F23" s="13"/>
      <c r="G23" s="13"/>
      <c r="H23" s="13"/>
      <c r="I23" s="115"/>
    </row>
    <row r="24" spans="1:9" ht="15.75">
      <c r="A24" s="10"/>
      <c r="B24" s="20" t="s">
        <v>107</v>
      </c>
      <c r="C24" s="12"/>
      <c r="D24" s="12"/>
      <c r="E24" s="12"/>
      <c r="F24" s="13"/>
      <c r="G24" s="13"/>
      <c r="H24" s="13"/>
      <c r="I24" s="115"/>
    </row>
    <row r="25" spans="1:9" ht="15.75">
      <c r="A25" s="10"/>
      <c r="B25" s="20"/>
      <c r="C25" s="12"/>
      <c r="D25" s="12"/>
      <c r="E25" s="12"/>
      <c r="F25" s="13"/>
      <c r="G25" s="13"/>
      <c r="H25" s="13"/>
      <c r="I25" s="115"/>
    </row>
    <row r="26" spans="1:9" ht="15.75">
      <c r="A26" s="10" t="s">
        <v>31</v>
      </c>
      <c r="B26" s="19" t="s">
        <v>423</v>
      </c>
      <c r="C26" s="12"/>
      <c r="D26" s="12"/>
      <c r="E26" s="12"/>
      <c r="F26" s="14" t="s">
        <v>109</v>
      </c>
      <c r="G26" s="13">
        <v>3.2</v>
      </c>
      <c r="H26" s="13" t="s">
        <v>15</v>
      </c>
      <c r="I26" s="115" t="s">
        <v>15</v>
      </c>
    </row>
    <row r="27" spans="1:9" ht="15.75">
      <c r="A27" s="10"/>
      <c r="B27" s="20"/>
      <c r="C27" s="12"/>
      <c r="D27" s="12"/>
      <c r="E27" s="12"/>
      <c r="F27" s="13"/>
      <c r="G27" s="13"/>
      <c r="H27" s="13"/>
      <c r="I27" s="115"/>
    </row>
    <row r="28" spans="1:9" ht="15.75">
      <c r="A28" s="10"/>
      <c r="B28" s="21"/>
      <c r="C28" s="12"/>
      <c r="D28" s="12"/>
      <c r="E28" s="12"/>
      <c r="F28" s="13"/>
      <c r="G28" s="13"/>
      <c r="H28" s="13"/>
      <c r="I28" s="115"/>
    </row>
    <row r="29" spans="1:9" ht="15.75">
      <c r="A29" s="10" t="s">
        <v>34</v>
      </c>
      <c r="B29" s="19" t="s">
        <v>286</v>
      </c>
      <c r="C29" s="12"/>
      <c r="D29" s="12"/>
      <c r="E29" s="12"/>
      <c r="F29" s="13"/>
      <c r="G29" s="13"/>
      <c r="H29" s="13"/>
      <c r="I29" s="115"/>
    </row>
    <row r="30" spans="1:9" ht="15.75">
      <c r="A30" s="10"/>
      <c r="B30" s="19" t="s">
        <v>287</v>
      </c>
      <c r="C30" s="12"/>
      <c r="D30" s="12"/>
      <c r="E30" s="12"/>
      <c r="F30" s="14" t="s">
        <v>109</v>
      </c>
      <c r="G30" s="13">
        <v>12</v>
      </c>
      <c r="H30" s="13" t="s">
        <v>15</v>
      </c>
      <c r="I30" s="115" t="s">
        <v>15</v>
      </c>
    </row>
    <row r="31" spans="1:9" ht="15.75">
      <c r="A31" s="10"/>
      <c r="B31" s="19"/>
      <c r="C31" s="12"/>
      <c r="D31" s="12"/>
      <c r="E31" s="12"/>
      <c r="F31" s="13"/>
      <c r="G31" s="13"/>
      <c r="H31" s="13"/>
      <c r="I31" s="115"/>
    </row>
    <row r="32" spans="1:9" ht="15.75">
      <c r="A32" s="10"/>
      <c r="B32" s="19"/>
      <c r="C32" s="12"/>
      <c r="D32" s="12"/>
      <c r="E32" s="12"/>
      <c r="F32" s="13"/>
      <c r="G32" s="13"/>
      <c r="H32" s="13"/>
      <c r="I32" s="115"/>
    </row>
    <row r="33" spans="1:9" ht="15.75">
      <c r="A33" s="10"/>
      <c r="B33" s="20" t="s">
        <v>119</v>
      </c>
      <c r="C33" s="12"/>
      <c r="D33" s="12"/>
      <c r="E33" s="12"/>
      <c r="F33" s="13"/>
      <c r="G33" s="13"/>
      <c r="H33" s="13"/>
      <c r="I33" s="115"/>
    </row>
    <row r="34" spans="1:9" ht="15.75">
      <c r="A34" s="10"/>
      <c r="B34" s="19"/>
      <c r="C34" s="12"/>
      <c r="D34" s="12"/>
      <c r="E34" s="12"/>
      <c r="F34" s="13"/>
      <c r="G34" s="13"/>
      <c r="H34" s="13"/>
      <c r="I34" s="115"/>
    </row>
    <row r="35" spans="1:9" ht="15.75">
      <c r="A35" s="10" t="s">
        <v>116</v>
      </c>
      <c r="B35" s="19" t="s">
        <v>121</v>
      </c>
      <c r="C35" s="12"/>
      <c r="D35" s="12"/>
      <c r="E35" s="12"/>
      <c r="F35" s="13"/>
      <c r="G35" s="13"/>
      <c r="H35" s="13"/>
      <c r="I35" s="115"/>
    </row>
    <row r="36" spans="1:9" ht="15.75">
      <c r="A36" s="10"/>
      <c r="B36" s="19" t="s">
        <v>122</v>
      </c>
      <c r="C36" s="12"/>
      <c r="D36" s="12"/>
      <c r="E36" s="12"/>
      <c r="F36" s="14" t="s">
        <v>109</v>
      </c>
      <c r="G36" s="13">
        <v>8</v>
      </c>
      <c r="H36" s="13" t="s">
        <v>15</v>
      </c>
      <c r="I36" s="115" t="s">
        <v>15</v>
      </c>
    </row>
    <row r="37" spans="1:9" ht="15.75">
      <c r="A37" s="10"/>
      <c r="B37" s="19"/>
      <c r="C37" s="12"/>
      <c r="D37" s="12"/>
      <c r="E37" s="12"/>
      <c r="F37" s="13"/>
      <c r="G37" s="13"/>
      <c r="H37" s="13"/>
      <c r="I37" s="115"/>
    </row>
    <row r="38" spans="1:9" ht="15.75">
      <c r="A38" s="10" t="s">
        <v>120</v>
      </c>
      <c r="B38" s="19" t="s">
        <v>100</v>
      </c>
      <c r="C38" s="12"/>
      <c r="D38" s="12"/>
      <c r="E38" s="12"/>
      <c r="F38" s="13"/>
      <c r="G38" s="13"/>
      <c r="H38" s="13"/>
      <c r="I38" s="115"/>
    </row>
    <row r="39" spans="1:9" ht="15.75">
      <c r="A39" s="10"/>
      <c r="B39" s="19" t="s">
        <v>101</v>
      </c>
      <c r="C39" s="12"/>
      <c r="D39" s="12"/>
      <c r="E39" s="12"/>
      <c r="F39" s="13"/>
      <c r="G39" s="13"/>
      <c r="H39" s="13"/>
      <c r="I39" s="115"/>
    </row>
    <row r="40" spans="1:9" ht="15.75">
      <c r="A40" s="10"/>
      <c r="B40" s="19" t="s">
        <v>102</v>
      </c>
      <c r="C40" s="12"/>
      <c r="D40" s="12"/>
      <c r="E40" s="12"/>
      <c r="F40" s="14" t="s">
        <v>109</v>
      </c>
      <c r="G40" s="13">
        <f>G30-G36</f>
        <v>4</v>
      </c>
      <c r="H40" s="13" t="s">
        <v>15</v>
      </c>
      <c r="I40" s="115" t="s">
        <v>15</v>
      </c>
    </row>
    <row r="41" spans="1:9" ht="15.75">
      <c r="A41" s="10"/>
      <c r="B41" s="19"/>
      <c r="C41" s="12"/>
      <c r="D41" s="12"/>
      <c r="E41" s="12"/>
      <c r="F41" s="13"/>
      <c r="G41" s="13"/>
      <c r="H41" s="13"/>
      <c r="I41" s="115"/>
    </row>
    <row r="42" spans="1:9" ht="15.75">
      <c r="A42" s="10"/>
      <c r="B42" s="20" t="s">
        <v>127</v>
      </c>
      <c r="C42" s="12"/>
      <c r="D42" s="12"/>
      <c r="E42" s="12"/>
      <c r="F42" s="13"/>
      <c r="G42" s="13"/>
      <c r="H42" s="13"/>
      <c r="I42" s="115"/>
    </row>
    <row r="43" spans="1:9" ht="15.75">
      <c r="A43" s="10"/>
      <c r="B43" s="21"/>
      <c r="C43" s="12"/>
      <c r="D43" s="12"/>
      <c r="E43" s="12"/>
      <c r="F43" s="13"/>
      <c r="G43" s="13"/>
      <c r="H43" s="13"/>
      <c r="I43" s="115"/>
    </row>
    <row r="44" spans="1:9" ht="15.75">
      <c r="A44" s="10" t="s">
        <v>123</v>
      </c>
      <c r="B44" s="19" t="s">
        <v>129</v>
      </c>
      <c r="C44" s="12"/>
      <c r="D44" s="12"/>
      <c r="E44" s="12"/>
      <c r="F44" s="13"/>
      <c r="G44" s="13"/>
      <c r="H44" s="13"/>
      <c r="I44" s="115"/>
    </row>
    <row r="45" spans="1:9" ht="15.75">
      <c r="A45" s="10"/>
      <c r="B45" s="19" t="s">
        <v>130</v>
      </c>
      <c r="C45" s="12"/>
      <c r="D45" s="12"/>
      <c r="E45" s="12"/>
      <c r="F45" s="14" t="s">
        <v>109</v>
      </c>
      <c r="G45" s="13">
        <f>8*0.3</f>
        <v>2.4</v>
      </c>
      <c r="H45" s="13" t="s">
        <v>15</v>
      </c>
      <c r="I45" s="115" t="s">
        <v>15</v>
      </c>
    </row>
    <row r="46" spans="1:9" ht="15.75">
      <c r="A46" s="10"/>
      <c r="B46" s="19"/>
      <c r="C46" s="12"/>
      <c r="D46" s="12"/>
      <c r="E46" s="12"/>
      <c r="F46" s="13"/>
      <c r="G46" s="13" t="s">
        <v>15</v>
      </c>
      <c r="H46" s="13"/>
      <c r="I46" s="115"/>
    </row>
    <row r="47" spans="1:9" ht="15.75">
      <c r="A47" s="10"/>
      <c r="B47" s="20" t="s">
        <v>134</v>
      </c>
      <c r="C47" s="12"/>
      <c r="D47" s="12"/>
      <c r="E47" s="12"/>
      <c r="F47" s="13"/>
      <c r="G47" s="13"/>
      <c r="H47" s="13"/>
      <c r="I47" s="115"/>
    </row>
    <row r="48" spans="1:9" ht="15.75">
      <c r="A48" s="10"/>
      <c r="B48" s="21"/>
      <c r="C48" s="12"/>
      <c r="D48" s="12"/>
      <c r="E48" s="12"/>
      <c r="F48" s="13"/>
      <c r="G48" s="13"/>
      <c r="H48" s="13"/>
      <c r="I48" s="115"/>
    </row>
    <row r="49" spans="1:9" ht="15.75">
      <c r="A49" s="10" t="s">
        <v>128</v>
      </c>
      <c r="B49" s="19" t="s">
        <v>136</v>
      </c>
      <c r="C49" s="12"/>
      <c r="D49" s="12"/>
      <c r="E49" s="12"/>
      <c r="F49" s="13"/>
      <c r="G49" s="13"/>
      <c r="H49" s="13"/>
      <c r="I49" s="115"/>
    </row>
    <row r="50" spans="1:9" ht="15.75">
      <c r="A50" s="10"/>
      <c r="B50" s="19" t="s">
        <v>137</v>
      </c>
      <c r="C50" s="12"/>
      <c r="D50" s="12"/>
      <c r="E50" s="12"/>
      <c r="F50" s="13"/>
      <c r="G50" s="13"/>
      <c r="H50" s="13"/>
      <c r="I50" s="115"/>
    </row>
    <row r="51" spans="1:9" ht="17.25">
      <c r="A51" s="10"/>
      <c r="B51" s="19" t="s">
        <v>290</v>
      </c>
      <c r="C51" s="12"/>
      <c r="D51" s="12"/>
      <c r="E51" s="12"/>
      <c r="F51" s="13" t="s">
        <v>246</v>
      </c>
      <c r="G51" s="13">
        <f>G45</f>
        <v>2.4</v>
      </c>
      <c r="H51" s="13" t="s">
        <v>15</v>
      </c>
      <c r="I51" s="115" t="s">
        <v>15</v>
      </c>
    </row>
    <row r="52" spans="1:9" ht="15.75">
      <c r="A52" s="10"/>
      <c r="B52" s="19"/>
      <c r="C52" s="12"/>
      <c r="D52" s="12"/>
      <c r="E52" s="12"/>
      <c r="F52" s="13"/>
      <c r="G52" s="13"/>
      <c r="H52" s="13"/>
      <c r="I52" s="115"/>
    </row>
    <row r="53" spans="1:9" ht="15.75">
      <c r="A53" s="10"/>
      <c r="B53" s="20" t="s">
        <v>139</v>
      </c>
      <c r="C53" s="22"/>
      <c r="D53" s="12"/>
      <c r="E53" s="12"/>
      <c r="F53" s="13"/>
      <c r="G53" s="24"/>
      <c r="H53" s="13"/>
      <c r="I53" s="115"/>
    </row>
    <row r="54" spans="1:9" ht="15.75">
      <c r="A54" s="10"/>
      <c r="B54" s="19"/>
      <c r="C54" s="12"/>
      <c r="D54" s="12"/>
      <c r="E54" s="12"/>
      <c r="F54" s="13"/>
      <c r="G54" s="13"/>
      <c r="H54" s="13"/>
      <c r="I54" s="115"/>
    </row>
    <row r="55" spans="1:9" ht="15.75">
      <c r="A55" s="10" t="s">
        <v>131</v>
      </c>
      <c r="B55" s="19" t="s">
        <v>141</v>
      </c>
      <c r="C55" s="12"/>
      <c r="D55" s="12"/>
      <c r="E55" s="12"/>
      <c r="F55" s="13"/>
      <c r="G55" s="13"/>
      <c r="H55" s="13"/>
      <c r="I55" s="115"/>
    </row>
    <row r="56" spans="1:9" ht="15.75">
      <c r="A56" s="10"/>
      <c r="B56" s="19" t="s">
        <v>142</v>
      </c>
      <c r="C56" s="12"/>
      <c r="D56" s="12"/>
      <c r="E56" s="12"/>
      <c r="F56" s="13"/>
      <c r="G56" s="13"/>
      <c r="H56" s="13"/>
      <c r="I56" s="115"/>
    </row>
    <row r="57" spans="1:9" ht="15.75">
      <c r="A57" s="10"/>
      <c r="B57" s="19" t="s">
        <v>143</v>
      </c>
      <c r="C57" s="12"/>
      <c r="D57" s="12"/>
      <c r="E57" s="12"/>
      <c r="F57" s="13"/>
      <c r="G57" s="13"/>
      <c r="H57" s="13"/>
      <c r="I57" s="115"/>
    </row>
    <row r="58" spans="1:9" ht="17.25">
      <c r="A58" s="10"/>
      <c r="B58" s="19" t="s">
        <v>144</v>
      </c>
      <c r="C58" s="12"/>
      <c r="D58" s="12"/>
      <c r="E58" s="12"/>
      <c r="F58" s="13" t="s">
        <v>246</v>
      </c>
      <c r="G58" s="13">
        <f>G45</f>
        <v>2.4</v>
      </c>
      <c r="H58" s="13" t="s">
        <v>15</v>
      </c>
      <c r="I58" s="115" t="s">
        <v>15</v>
      </c>
    </row>
    <row r="59" spans="1:9" ht="15.75">
      <c r="A59" s="10"/>
      <c r="B59" s="19"/>
      <c r="C59" s="12"/>
      <c r="D59" s="12"/>
      <c r="E59" s="12"/>
      <c r="F59" s="13"/>
      <c r="G59" s="13"/>
      <c r="H59" s="13"/>
      <c r="I59" s="115"/>
    </row>
    <row r="60" spans="1:9" ht="15.75">
      <c r="A60" s="10"/>
      <c r="B60" s="20" t="s">
        <v>146</v>
      </c>
      <c r="C60" s="12"/>
      <c r="D60" s="12"/>
      <c r="E60" s="12"/>
      <c r="F60" s="13"/>
      <c r="G60" s="13"/>
      <c r="H60" s="13"/>
      <c r="I60" s="115"/>
    </row>
    <row r="61" spans="1:9" ht="15.75">
      <c r="A61" s="10"/>
      <c r="B61" s="19"/>
      <c r="C61" s="12"/>
      <c r="D61" s="12"/>
      <c r="E61" s="12"/>
      <c r="F61" s="13"/>
      <c r="G61" s="13"/>
      <c r="H61" s="13"/>
      <c r="I61" s="115" t="s">
        <v>15</v>
      </c>
    </row>
    <row r="62" spans="1:9" ht="17.25">
      <c r="A62" s="10" t="s">
        <v>135</v>
      </c>
      <c r="B62" s="19" t="s">
        <v>291</v>
      </c>
      <c r="C62" s="12"/>
      <c r="D62" s="12"/>
      <c r="E62" s="12"/>
      <c r="F62" s="13" t="s">
        <v>246</v>
      </c>
      <c r="G62" s="13">
        <v>12</v>
      </c>
      <c r="H62" s="13" t="s">
        <v>15</v>
      </c>
      <c r="I62" s="115" t="s">
        <v>15</v>
      </c>
    </row>
    <row r="63" spans="1:9" ht="15.75">
      <c r="A63" s="10"/>
      <c r="B63" s="19"/>
      <c r="C63" s="12"/>
      <c r="D63" s="12"/>
      <c r="E63" s="12"/>
      <c r="F63" s="13"/>
      <c r="G63" s="13"/>
      <c r="H63" s="13"/>
      <c r="I63" s="115"/>
    </row>
    <row r="64" spans="1:9" ht="15.75">
      <c r="A64" s="10"/>
      <c r="B64" s="20" t="s">
        <v>485</v>
      </c>
      <c r="C64" s="12"/>
      <c r="D64" s="12"/>
      <c r="E64" s="12"/>
      <c r="F64" s="13"/>
      <c r="G64" s="13"/>
      <c r="H64" s="13"/>
      <c r="I64" s="115"/>
    </row>
    <row r="65" spans="1:9" ht="15.75">
      <c r="A65" s="10"/>
      <c r="B65" s="20"/>
      <c r="C65" s="12"/>
      <c r="D65" s="12"/>
      <c r="E65" s="12"/>
      <c r="F65" s="13"/>
      <c r="G65" s="13"/>
      <c r="H65" s="13"/>
      <c r="I65" s="115"/>
    </row>
    <row r="66" spans="1:9" ht="15.75">
      <c r="A66" s="10" t="s">
        <v>140</v>
      </c>
      <c r="B66" s="19" t="s">
        <v>152</v>
      </c>
      <c r="C66" s="12"/>
      <c r="D66" s="12"/>
      <c r="E66" s="12"/>
      <c r="F66" s="14" t="s">
        <v>109</v>
      </c>
      <c r="G66" s="123">
        <f>20.4*0.4*0.3</f>
        <v>2.448</v>
      </c>
      <c r="H66" s="13" t="s">
        <v>15</v>
      </c>
      <c r="I66" s="115" t="s">
        <v>15</v>
      </c>
    </row>
    <row r="67" spans="1:9" ht="15.75">
      <c r="A67" s="10"/>
      <c r="B67" s="19"/>
      <c r="C67" s="12"/>
      <c r="D67" s="12"/>
      <c r="E67" s="12"/>
      <c r="F67" s="13"/>
      <c r="G67" s="13"/>
      <c r="H67" s="13"/>
      <c r="I67" s="115"/>
    </row>
    <row r="68" spans="1:9" ht="15.75">
      <c r="A68" s="10"/>
      <c r="B68" s="19"/>
      <c r="C68" s="12"/>
      <c r="D68" s="12"/>
      <c r="E68" s="12"/>
      <c r="F68" s="13"/>
      <c r="G68" s="13"/>
      <c r="H68" s="13"/>
      <c r="I68" s="115"/>
    </row>
    <row r="69" spans="1:9" ht="15.75">
      <c r="A69" s="10" t="s">
        <v>295</v>
      </c>
      <c r="B69" s="19" t="s">
        <v>160</v>
      </c>
      <c r="C69" s="12"/>
      <c r="D69" s="12"/>
      <c r="E69" s="12"/>
      <c r="F69" s="13"/>
      <c r="G69" s="13"/>
      <c r="H69" s="13"/>
      <c r="I69" s="115"/>
    </row>
    <row r="70" spans="1:9" ht="15.75">
      <c r="A70" s="10"/>
      <c r="B70" s="19" t="s">
        <v>161</v>
      </c>
      <c r="C70" s="12"/>
      <c r="D70" s="12"/>
      <c r="E70" s="12"/>
      <c r="F70" s="14" t="s">
        <v>109</v>
      </c>
      <c r="G70" s="13">
        <f>20*0.2</f>
        <v>4</v>
      </c>
      <c r="H70" s="23" t="s">
        <v>15</v>
      </c>
      <c r="I70" s="115" t="s">
        <v>15</v>
      </c>
    </row>
    <row r="71" spans="1:9" ht="15.75">
      <c r="A71" s="10"/>
      <c r="B71" s="19"/>
      <c r="C71" s="12"/>
      <c r="D71" s="12"/>
      <c r="E71" s="12"/>
      <c r="F71" s="13"/>
      <c r="G71" s="13"/>
      <c r="H71" s="23"/>
      <c r="I71" s="115"/>
    </row>
    <row r="72" spans="1:9" ht="15.75">
      <c r="A72" s="10"/>
      <c r="B72" s="19"/>
      <c r="C72" s="12"/>
      <c r="D72" s="12"/>
      <c r="E72" s="12"/>
      <c r="F72" s="13"/>
      <c r="G72" s="13"/>
      <c r="H72" s="23"/>
      <c r="I72" s="115"/>
    </row>
    <row r="73" spans="1:9" ht="15.75">
      <c r="A73" s="10"/>
      <c r="B73" s="20" t="s">
        <v>167</v>
      </c>
      <c r="C73" s="12"/>
      <c r="D73" s="12"/>
      <c r="E73" s="12"/>
      <c r="F73" s="13"/>
      <c r="G73" s="13"/>
      <c r="H73" s="13"/>
      <c r="I73" s="115"/>
    </row>
    <row r="74" spans="1:9" ht="15.75">
      <c r="A74" s="10"/>
      <c r="B74" s="19"/>
      <c r="C74" s="12"/>
      <c r="D74" s="12"/>
      <c r="E74" s="12"/>
      <c r="F74" s="13"/>
      <c r="G74" s="13"/>
      <c r="H74" s="13"/>
      <c r="I74" s="115"/>
    </row>
    <row r="75" spans="1:9" ht="15.75">
      <c r="A75" s="10"/>
      <c r="B75" s="20" t="s">
        <v>297</v>
      </c>
      <c r="C75" s="12"/>
      <c r="D75" s="12"/>
      <c r="E75" s="12"/>
      <c r="F75" s="13"/>
      <c r="G75" s="13"/>
      <c r="H75" s="13"/>
      <c r="I75" s="115"/>
    </row>
    <row r="76" spans="1:9" ht="15.75">
      <c r="A76" s="10"/>
      <c r="B76" s="21"/>
      <c r="C76" s="12"/>
      <c r="D76" s="12"/>
      <c r="E76" s="12"/>
      <c r="F76" s="13"/>
      <c r="G76" s="13"/>
      <c r="H76" s="13"/>
      <c r="I76" s="115"/>
    </row>
    <row r="77" spans="1:9" ht="15.75">
      <c r="A77" s="10" t="s">
        <v>31</v>
      </c>
      <c r="B77" s="20" t="s">
        <v>170</v>
      </c>
      <c r="C77" s="12"/>
      <c r="D77" s="12"/>
      <c r="E77" s="12"/>
      <c r="F77" s="13"/>
      <c r="G77" s="13"/>
      <c r="H77" s="13"/>
      <c r="I77" s="115"/>
    </row>
    <row r="78" spans="1:9" ht="15.75">
      <c r="A78" s="10"/>
      <c r="B78" s="21"/>
      <c r="C78" s="12"/>
      <c r="D78" s="12"/>
      <c r="E78" s="12"/>
      <c r="F78" s="13"/>
      <c r="G78" s="13"/>
      <c r="H78" s="13"/>
      <c r="I78" s="115"/>
    </row>
    <row r="79" spans="1:9" ht="15.75">
      <c r="A79" s="10"/>
      <c r="B79" s="19" t="s">
        <v>299</v>
      </c>
      <c r="C79" s="12"/>
      <c r="D79" s="12"/>
      <c r="E79" s="12"/>
      <c r="F79" s="13" t="s">
        <v>173</v>
      </c>
      <c r="G79" s="13">
        <f>20.4*4*0.617</f>
        <v>50.347199999999994</v>
      </c>
      <c r="H79" s="13" t="s">
        <v>15</v>
      </c>
      <c r="I79" s="115" t="s">
        <v>15</v>
      </c>
    </row>
    <row r="80" spans="1:9" ht="15.75">
      <c r="A80" s="10"/>
      <c r="B80" s="21"/>
      <c r="C80" s="12"/>
      <c r="D80" s="12"/>
      <c r="E80" s="12"/>
      <c r="F80" s="13"/>
      <c r="G80" s="13"/>
      <c r="H80" s="13"/>
      <c r="I80" s="115"/>
    </row>
    <row r="81" spans="1:9" ht="15.75">
      <c r="A81" s="10"/>
      <c r="B81" s="19" t="s">
        <v>300</v>
      </c>
      <c r="C81" s="12"/>
      <c r="D81" s="12"/>
      <c r="E81" s="12"/>
      <c r="F81" s="13" t="s">
        <v>173</v>
      </c>
      <c r="G81" s="13">
        <f>20.4/0.25*0.7*0.395</f>
        <v>22.562399999999997</v>
      </c>
      <c r="H81" s="13" t="s">
        <v>15</v>
      </c>
      <c r="I81" s="115" t="s">
        <v>15</v>
      </c>
    </row>
    <row r="82" spans="1:9" ht="15.75">
      <c r="A82" s="10"/>
      <c r="B82" s="19"/>
      <c r="C82" s="12"/>
      <c r="D82" s="12"/>
      <c r="E82" s="12"/>
      <c r="F82" s="13"/>
      <c r="G82" s="13"/>
      <c r="H82" s="13"/>
      <c r="I82" s="115"/>
    </row>
    <row r="83" spans="1:9" ht="15.75">
      <c r="A83" s="10"/>
      <c r="B83" s="19"/>
      <c r="C83" s="12"/>
      <c r="D83" s="12"/>
      <c r="E83" s="12"/>
      <c r="F83" s="13"/>
      <c r="G83" s="13"/>
      <c r="H83" s="13"/>
      <c r="I83" s="115"/>
    </row>
    <row r="84" spans="1:9" ht="15.75">
      <c r="A84" s="10"/>
      <c r="B84" s="20" t="s">
        <v>301</v>
      </c>
      <c r="C84" s="12"/>
      <c r="D84" s="12"/>
      <c r="E84" s="12"/>
      <c r="F84" s="13"/>
      <c r="G84" s="13"/>
      <c r="H84" s="13"/>
      <c r="I84" s="115"/>
    </row>
    <row r="85" spans="1:9" ht="15.75">
      <c r="A85" s="10"/>
      <c r="B85" s="20" t="s">
        <v>302</v>
      </c>
      <c r="C85" s="12"/>
      <c r="D85" s="12"/>
      <c r="E85" s="12"/>
      <c r="F85" s="13"/>
      <c r="G85" s="13"/>
      <c r="H85" s="13"/>
      <c r="I85" s="115"/>
    </row>
    <row r="86" spans="1:9" ht="15.75">
      <c r="A86" s="10"/>
      <c r="B86" s="20" t="s">
        <v>303</v>
      </c>
      <c r="C86" s="12"/>
      <c r="D86" s="12"/>
      <c r="E86" s="12"/>
      <c r="F86" s="13"/>
      <c r="G86" s="13"/>
      <c r="H86" s="13"/>
      <c r="I86" s="115"/>
    </row>
    <row r="87" spans="1:9" ht="15.75">
      <c r="A87" s="10"/>
      <c r="B87" s="19"/>
      <c r="C87" s="12"/>
      <c r="D87" s="12"/>
      <c r="E87" s="12"/>
      <c r="F87" s="13"/>
      <c r="G87" s="13"/>
      <c r="H87" s="13"/>
      <c r="I87" s="115"/>
    </row>
    <row r="88" spans="1:9" ht="15.75">
      <c r="A88" s="10" t="s">
        <v>34</v>
      </c>
      <c r="B88" s="19" t="s">
        <v>199</v>
      </c>
      <c r="C88" s="12"/>
      <c r="D88" s="12"/>
      <c r="E88" s="12"/>
      <c r="F88" s="13"/>
      <c r="G88" s="13"/>
      <c r="H88" s="13"/>
      <c r="I88" s="115"/>
    </row>
    <row r="89" spans="1:9" ht="17.25">
      <c r="A89" s="10"/>
      <c r="B89" s="19" t="s">
        <v>200</v>
      </c>
      <c r="C89" s="12"/>
      <c r="D89" s="12"/>
      <c r="E89" s="12"/>
      <c r="F89" s="13" t="s">
        <v>246</v>
      </c>
      <c r="G89" s="13">
        <f>G51</f>
        <v>2.4</v>
      </c>
      <c r="H89" s="13" t="s">
        <v>15</v>
      </c>
      <c r="I89" s="115" t="s">
        <v>15</v>
      </c>
    </row>
    <row r="90" spans="1:9" ht="15.75">
      <c r="A90" s="10"/>
      <c r="B90" s="19"/>
      <c r="C90" s="12"/>
      <c r="D90" s="12"/>
      <c r="E90" s="12"/>
      <c r="F90" s="13"/>
      <c r="G90" s="13"/>
      <c r="H90" s="13"/>
      <c r="I90" s="115"/>
    </row>
    <row r="91" spans="1:9" ht="15.75">
      <c r="A91" s="10"/>
      <c r="B91" s="19"/>
      <c r="C91" s="12"/>
      <c r="D91" s="12"/>
      <c r="E91" s="12"/>
      <c r="F91" s="13"/>
      <c r="G91" s="13"/>
      <c r="H91" s="13"/>
      <c r="I91" s="115"/>
    </row>
    <row r="92" spans="1:9" ht="15.75">
      <c r="A92" s="10"/>
      <c r="B92" s="20" t="s">
        <v>201</v>
      </c>
      <c r="C92" s="22"/>
      <c r="D92" s="12"/>
      <c r="E92" s="12"/>
      <c r="F92" s="24"/>
      <c r="G92" s="24"/>
      <c r="H92" s="13"/>
      <c r="I92" s="115"/>
    </row>
    <row r="93" spans="1:9" ht="15.75">
      <c r="A93" s="10"/>
      <c r="B93" s="20"/>
      <c r="C93" s="22"/>
      <c r="D93" s="12"/>
      <c r="E93" s="12"/>
      <c r="F93" s="24"/>
      <c r="G93" s="24"/>
      <c r="H93" s="13"/>
      <c r="I93" s="115"/>
    </row>
    <row r="94" spans="1:9" ht="17.25">
      <c r="A94" s="10" t="s">
        <v>116</v>
      </c>
      <c r="B94" s="19" t="s">
        <v>427</v>
      </c>
      <c r="C94" s="22"/>
      <c r="D94" s="12"/>
      <c r="E94" s="12"/>
      <c r="F94" s="13" t="s">
        <v>246</v>
      </c>
      <c r="G94" s="13">
        <f>20.4*0.2</f>
        <v>4.08</v>
      </c>
      <c r="H94" s="13" t="s">
        <v>15</v>
      </c>
      <c r="I94" s="115" t="s">
        <v>15</v>
      </c>
    </row>
    <row r="95" spans="1:9" ht="15.75">
      <c r="A95" s="10"/>
      <c r="B95" s="21"/>
      <c r="C95" s="22"/>
      <c r="D95" s="12"/>
      <c r="E95" s="12"/>
      <c r="F95" s="24"/>
      <c r="G95" s="24"/>
      <c r="H95" s="13"/>
      <c r="I95" s="115"/>
    </row>
    <row r="96" spans="1:9" ht="15.75">
      <c r="A96" s="10"/>
      <c r="B96" s="19"/>
      <c r="C96" s="12"/>
      <c r="D96" s="12"/>
      <c r="E96" s="12"/>
      <c r="F96" s="13"/>
      <c r="G96" s="13"/>
      <c r="H96" s="13"/>
      <c r="I96" s="115"/>
    </row>
    <row r="97" spans="1:9" ht="15.75">
      <c r="A97" s="303"/>
      <c r="B97" s="304" t="s">
        <v>311</v>
      </c>
      <c r="C97" s="376"/>
      <c r="D97" s="376"/>
      <c r="E97" s="376"/>
      <c r="F97" s="307" t="s">
        <v>272</v>
      </c>
      <c r="G97" s="308"/>
      <c r="H97" s="308"/>
      <c r="I97" s="366" t="s">
        <v>15</v>
      </c>
    </row>
    <row r="98" spans="1:9" ht="15.75">
      <c r="A98" s="10"/>
      <c r="B98" s="19"/>
      <c r="C98" s="12"/>
      <c r="D98" s="12"/>
      <c r="E98" s="12"/>
      <c r="F98" s="13"/>
      <c r="G98" s="13"/>
      <c r="H98" s="13"/>
      <c r="I98" s="115"/>
    </row>
    <row r="99" spans="1:9" ht="15.75">
      <c r="A99" s="10"/>
      <c r="B99" s="19"/>
      <c r="C99" s="12"/>
      <c r="D99" s="12"/>
      <c r="E99" s="12"/>
      <c r="F99" s="13"/>
      <c r="G99" s="13"/>
      <c r="H99" s="13"/>
      <c r="I99" s="115"/>
    </row>
    <row r="100" spans="1:9" ht="15.75">
      <c r="A100" s="253"/>
      <c r="B100" s="266" t="s">
        <v>428</v>
      </c>
      <c r="C100" s="257"/>
      <c r="D100" s="257"/>
      <c r="E100" s="257"/>
      <c r="F100" s="258"/>
      <c r="G100" s="258"/>
      <c r="H100" s="258"/>
      <c r="I100" s="116"/>
    </row>
    <row r="101" spans="1:9" ht="15.75">
      <c r="A101" s="10"/>
      <c r="B101" s="11"/>
      <c r="C101" s="12"/>
      <c r="D101" s="12"/>
      <c r="E101" s="12"/>
      <c r="F101" s="13"/>
      <c r="G101" s="13"/>
      <c r="H101" s="13"/>
      <c r="I101" s="115"/>
    </row>
    <row r="102" spans="1:9" ht="15.75">
      <c r="A102" s="10"/>
      <c r="B102" s="11"/>
      <c r="C102" s="12"/>
      <c r="D102" s="12"/>
      <c r="E102" s="12"/>
      <c r="F102" s="13"/>
      <c r="G102" s="13"/>
      <c r="H102" s="13"/>
      <c r="I102" s="115"/>
    </row>
    <row r="103" spans="1:9" ht="15.75">
      <c r="A103" s="10"/>
      <c r="B103" s="20" t="s">
        <v>318</v>
      </c>
      <c r="C103" s="12"/>
      <c r="D103" s="12"/>
      <c r="E103" s="12"/>
      <c r="F103" s="13"/>
      <c r="G103" s="13"/>
      <c r="H103" s="13"/>
      <c r="I103" s="115"/>
    </row>
    <row r="104" spans="1:9" ht="15.75">
      <c r="A104" s="10"/>
      <c r="B104" s="19"/>
      <c r="C104" s="12"/>
      <c r="D104" s="12"/>
      <c r="E104" s="12"/>
      <c r="F104" s="13"/>
      <c r="G104" s="13"/>
      <c r="H104" s="13"/>
      <c r="I104" s="115"/>
    </row>
    <row r="105" spans="1:9" ht="15.75">
      <c r="A105" s="10"/>
      <c r="B105" s="25" t="s">
        <v>486</v>
      </c>
      <c r="C105" s="12"/>
      <c r="D105" s="12"/>
      <c r="E105" s="12"/>
      <c r="F105" s="13"/>
      <c r="G105" s="13"/>
      <c r="H105" s="13"/>
      <c r="I105" s="115"/>
    </row>
    <row r="106" spans="1:9" ht="15.75">
      <c r="A106" s="10"/>
      <c r="B106" s="20" t="s">
        <v>320</v>
      </c>
      <c r="C106" s="12"/>
      <c r="D106" s="12"/>
      <c r="E106" s="12"/>
      <c r="F106" s="13"/>
      <c r="G106" s="13"/>
      <c r="H106" s="13"/>
      <c r="I106" s="115"/>
    </row>
    <row r="107" spans="1:9" ht="15.75">
      <c r="A107" s="10"/>
      <c r="B107" s="20" t="s">
        <v>321</v>
      </c>
      <c r="C107" s="12"/>
      <c r="D107" s="12"/>
      <c r="E107" s="12"/>
      <c r="F107" s="13"/>
      <c r="G107" s="13"/>
      <c r="H107" s="13"/>
      <c r="I107" s="115"/>
    </row>
    <row r="108" spans="1:9" ht="15.75">
      <c r="A108" s="10"/>
      <c r="B108" s="20" t="s">
        <v>322</v>
      </c>
      <c r="C108" s="12"/>
      <c r="D108" s="12"/>
      <c r="E108" s="12"/>
      <c r="F108" s="13"/>
      <c r="G108" s="13"/>
      <c r="H108" s="13"/>
      <c r="I108" s="115"/>
    </row>
    <row r="109" spans="1:9" ht="15.75">
      <c r="A109" s="10"/>
      <c r="B109" s="21"/>
      <c r="C109" s="12"/>
      <c r="D109" s="12"/>
      <c r="E109" s="12"/>
      <c r="F109" s="13"/>
      <c r="G109" s="13"/>
      <c r="H109" s="13"/>
      <c r="I109" s="115"/>
    </row>
    <row r="110" spans="1:9" ht="17.25">
      <c r="A110" s="10" t="s">
        <v>34</v>
      </c>
      <c r="B110" s="19" t="s">
        <v>323</v>
      </c>
      <c r="C110" s="12"/>
      <c r="D110" s="12"/>
      <c r="E110" s="12"/>
      <c r="F110" s="13" t="s">
        <v>246</v>
      </c>
      <c r="G110" s="13">
        <v>3.84</v>
      </c>
      <c r="H110" s="13" t="s">
        <v>15</v>
      </c>
      <c r="I110" s="115" t="s">
        <v>15</v>
      </c>
    </row>
    <row r="111" spans="1:9" ht="15.75">
      <c r="A111" s="10"/>
      <c r="B111" s="19"/>
      <c r="C111" s="12"/>
      <c r="D111" s="12"/>
      <c r="E111" s="12"/>
      <c r="F111" s="13"/>
      <c r="G111" s="13"/>
      <c r="H111" s="13"/>
      <c r="I111" s="115"/>
    </row>
    <row r="112" spans="1:9" ht="15.75">
      <c r="A112" s="10"/>
      <c r="B112" s="19"/>
      <c r="C112" s="12"/>
      <c r="D112" s="12"/>
      <c r="E112" s="12"/>
      <c r="F112" s="13"/>
      <c r="G112" s="13"/>
      <c r="H112" s="13"/>
      <c r="I112" s="115"/>
    </row>
    <row r="113" spans="1:9" ht="15.75">
      <c r="A113" s="10"/>
      <c r="B113" s="20" t="s">
        <v>325</v>
      </c>
      <c r="C113" s="12"/>
      <c r="D113" s="12"/>
      <c r="E113" s="12"/>
      <c r="F113" s="13"/>
      <c r="G113" s="13"/>
      <c r="H113" s="13"/>
      <c r="I113" s="115"/>
    </row>
    <row r="114" spans="1:9" ht="15.75">
      <c r="A114" s="10"/>
      <c r="B114" s="19"/>
      <c r="C114" s="12"/>
      <c r="D114" s="12"/>
      <c r="E114" s="12"/>
      <c r="F114" s="13"/>
      <c r="G114" s="13"/>
      <c r="H114" s="13"/>
      <c r="I114" s="115"/>
    </row>
    <row r="115" spans="1:9" ht="15.75">
      <c r="A115" s="10" t="s">
        <v>116</v>
      </c>
      <c r="B115" s="19" t="s">
        <v>326</v>
      </c>
      <c r="C115" s="22"/>
      <c r="D115" s="12"/>
      <c r="E115" s="12"/>
      <c r="F115" s="13" t="s">
        <v>46</v>
      </c>
      <c r="G115" s="13">
        <v>26.2</v>
      </c>
      <c r="H115" s="13" t="s">
        <v>15</v>
      </c>
      <c r="I115" s="115" t="s">
        <v>15</v>
      </c>
    </row>
    <row r="116" spans="1:9" ht="15.75">
      <c r="A116" s="10"/>
      <c r="B116" s="26"/>
      <c r="C116" s="12"/>
      <c r="D116" s="12"/>
      <c r="E116" s="12"/>
      <c r="F116" s="10"/>
      <c r="G116" s="13"/>
      <c r="H116" s="13"/>
      <c r="I116" s="115"/>
    </row>
    <row r="117" spans="1:9" ht="15.75">
      <c r="A117" s="10"/>
      <c r="B117" s="19"/>
      <c r="C117" s="12"/>
      <c r="D117" s="12"/>
      <c r="E117" s="12"/>
      <c r="F117" s="13"/>
      <c r="G117" s="13"/>
      <c r="H117" s="13"/>
      <c r="I117" s="115"/>
    </row>
    <row r="118" spans="1:9" ht="15.75">
      <c r="A118" s="303"/>
      <c r="B118" s="304" t="s">
        <v>330</v>
      </c>
      <c r="C118" s="376"/>
      <c r="D118" s="376"/>
      <c r="E118" s="376"/>
      <c r="F118" s="307" t="s">
        <v>272</v>
      </c>
      <c r="G118" s="308"/>
      <c r="H118" s="308"/>
      <c r="I118" s="366" t="s">
        <v>15</v>
      </c>
    </row>
    <row r="119" spans="1:9" ht="15.75">
      <c r="A119" s="10"/>
      <c r="B119" s="19"/>
      <c r="C119" s="12"/>
      <c r="D119" s="12"/>
      <c r="E119" s="12"/>
      <c r="F119" s="13"/>
      <c r="G119" s="13"/>
      <c r="H119" s="13"/>
      <c r="I119" s="16"/>
    </row>
    <row r="120" spans="1:9" ht="15.75">
      <c r="A120" s="10"/>
      <c r="B120" s="11"/>
      <c r="C120" s="12"/>
      <c r="D120" s="12"/>
      <c r="E120" s="12"/>
      <c r="F120" s="13"/>
      <c r="G120" s="13"/>
      <c r="H120" s="13"/>
      <c r="I120" s="115"/>
    </row>
    <row r="121" spans="1:9" ht="15.75">
      <c r="A121" s="253"/>
      <c r="B121" s="266" t="s">
        <v>487</v>
      </c>
      <c r="C121" s="257"/>
      <c r="D121" s="257"/>
      <c r="E121" s="257"/>
      <c r="F121" s="258"/>
      <c r="G121" s="258"/>
      <c r="H121" s="258"/>
      <c r="I121" s="116"/>
    </row>
    <row r="122" spans="1:9" ht="15.75">
      <c r="A122" s="10"/>
      <c r="B122" s="11"/>
      <c r="C122" s="12"/>
      <c r="D122" s="12"/>
      <c r="E122" s="12"/>
      <c r="F122" s="13"/>
      <c r="G122" s="13"/>
      <c r="H122" s="13"/>
      <c r="I122" s="115"/>
    </row>
    <row r="123" spans="1:9" ht="15.75">
      <c r="A123" s="10"/>
      <c r="B123" s="11"/>
      <c r="C123" s="12"/>
      <c r="D123" s="12"/>
      <c r="E123" s="12"/>
      <c r="F123" s="13"/>
      <c r="G123" s="13"/>
      <c r="H123" s="13"/>
      <c r="I123" s="115"/>
    </row>
    <row r="124" spans="1:9" ht="15.75">
      <c r="A124" s="10"/>
      <c r="B124" s="20" t="s">
        <v>213</v>
      </c>
      <c r="C124" s="12"/>
      <c r="D124" s="12"/>
      <c r="E124" s="12"/>
      <c r="F124" s="13"/>
      <c r="G124" s="13"/>
      <c r="H124" s="13"/>
      <c r="I124" s="115"/>
    </row>
    <row r="125" spans="1:9" ht="15.75">
      <c r="A125" s="10"/>
      <c r="B125" s="20" t="s">
        <v>349</v>
      </c>
      <c r="C125" s="12"/>
      <c r="D125" s="12"/>
      <c r="E125" s="12"/>
      <c r="F125" s="13"/>
      <c r="G125" s="13"/>
      <c r="H125" s="13"/>
      <c r="I125" s="115"/>
    </row>
    <row r="126" spans="1:9" ht="15.75">
      <c r="A126" s="10"/>
      <c r="B126" s="21"/>
      <c r="C126" s="12"/>
      <c r="D126" s="12"/>
      <c r="E126" s="12"/>
      <c r="F126" s="13"/>
      <c r="G126" s="13"/>
      <c r="H126" s="13"/>
      <c r="I126" s="115"/>
    </row>
    <row r="127" spans="1:9" ht="17.25">
      <c r="A127" s="10" t="s">
        <v>31</v>
      </c>
      <c r="B127" s="19" t="s">
        <v>350</v>
      </c>
      <c r="C127" s="12"/>
      <c r="D127" s="12"/>
      <c r="E127" s="12"/>
      <c r="F127" s="13" t="s">
        <v>246</v>
      </c>
      <c r="G127" s="13">
        <f>G110</f>
        <v>3.84</v>
      </c>
      <c r="H127" s="13" t="s">
        <v>15</v>
      </c>
      <c r="I127" s="115" t="s">
        <v>15</v>
      </c>
    </row>
    <row r="128" spans="1:9" ht="15.75">
      <c r="A128" s="10"/>
      <c r="B128" s="19"/>
      <c r="C128" s="12"/>
      <c r="D128" s="12"/>
      <c r="E128" s="12"/>
      <c r="F128" s="13"/>
      <c r="G128" s="13"/>
      <c r="H128" s="13"/>
      <c r="I128" s="115"/>
    </row>
    <row r="129" spans="1:9" ht="15.75">
      <c r="A129" s="10"/>
      <c r="B129" s="20" t="s">
        <v>351</v>
      </c>
      <c r="C129" s="12"/>
      <c r="D129" s="12"/>
      <c r="E129" s="12"/>
      <c r="F129" s="13"/>
      <c r="G129" s="13"/>
      <c r="H129" s="13"/>
      <c r="I129" s="115"/>
    </row>
    <row r="130" spans="1:9" ht="15.75">
      <c r="A130" s="10"/>
      <c r="B130" s="19"/>
      <c r="C130" s="12"/>
      <c r="D130" s="12"/>
      <c r="E130" s="12"/>
      <c r="F130" s="13"/>
      <c r="G130" s="13"/>
      <c r="H130" s="13"/>
      <c r="I130" s="115"/>
    </row>
    <row r="131" spans="1:9" ht="17.25">
      <c r="A131" s="10" t="s">
        <v>34</v>
      </c>
      <c r="B131" s="19" t="s">
        <v>352</v>
      </c>
      <c r="C131" s="12"/>
      <c r="D131" s="12"/>
      <c r="E131" s="12"/>
      <c r="F131" s="13" t="s">
        <v>246</v>
      </c>
      <c r="G131" s="13">
        <f>G127</f>
        <v>3.84</v>
      </c>
      <c r="H131" s="13" t="s">
        <v>15</v>
      </c>
      <c r="I131" s="115" t="s">
        <v>15</v>
      </c>
    </row>
    <row r="132" spans="1:9" ht="15.75">
      <c r="A132" s="10"/>
      <c r="B132" s="19"/>
      <c r="C132" s="12"/>
      <c r="D132" s="12"/>
      <c r="E132" s="12"/>
      <c r="F132" s="13"/>
      <c r="G132" s="13"/>
      <c r="H132" s="13"/>
      <c r="I132" s="115"/>
    </row>
    <row r="133" spans="1:9" ht="15.75">
      <c r="A133" s="10"/>
      <c r="B133" s="20" t="s">
        <v>353</v>
      </c>
      <c r="C133" s="12"/>
      <c r="D133" s="12"/>
      <c r="E133" s="12"/>
      <c r="F133" s="13"/>
      <c r="G133" s="13"/>
      <c r="H133" s="13"/>
      <c r="I133" s="115"/>
    </row>
    <row r="134" spans="1:9" ht="15.75">
      <c r="A134" s="10"/>
      <c r="B134" s="21"/>
      <c r="C134" s="12"/>
      <c r="D134" s="12"/>
      <c r="E134" s="12"/>
      <c r="F134" s="13"/>
      <c r="G134" s="13"/>
      <c r="H134" s="13"/>
      <c r="I134" s="115"/>
    </row>
    <row r="135" spans="1:9" ht="15.75">
      <c r="A135" s="10"/>
      <c r="B135" s="20" t="s">
        <v>210</v>
      </c>
      <c r="C135" s="12"/>
      <c r="D135" s="12"/>
      <c r="E135" s="12"/>
      <c r="F135" s="13"/>
      <c r="G135" s="13"/>
      <c r="H135" s="13"/>
      <c r="I135" s="115"/>
    </row>
    <row r="136" spans="1:9" ht="15.75">
      <c r="A136" s="10"/>
      <c r="B136" s="21"/>
      <c r="C136" s="12"/>
      <c r="D136" s="12"/>
      <c r="E136" s="12"/>
      <c r="F136" s="13"/>
      <c r="G136" s="13"/>
      <c r="H136" s="13"/>
      <c r="I136" s="115"/>
    </row>
    <row r="137" spans="1:9" ht="17.25">
      <c r="A137" s="10" t="s">
        <v>116</v>
      </c>
      <c r="B137" s="19" t="s">
        <v>354</v>
      </c>
      <c r="C137" s="12"/>
      <c r="D137" s="12"/>
      <c r="E137" s="12"/>
      <c r="F137" s="13" t="s">
        <v>246</v>
      </c>
      <c r="G137" s="13">
        <f>G89</f>
        <v>2.4</v>
      </c>
      <c r="H137" s="13" t="s">
        <v>15</v>
      </c>
      <c r="I137" s="115" t="s">
        <v>15</v>
      </c>
    </row>
    <row r="138" spans="1:9" ht="15.75">
      <c r="A138" s="10"/>
      <c r="B138" s="19"/>
      <c r="C138" s="12"/>
      <c r="D138" s="12"/>
      <c r="E138" s="12"/>
      <c r="F138" s="13"/>
      <c r="G138" s="13"/>
      <c r="H138" s="13"/>
      <c r="I138" s="115"/>
    </row>
    <row r="139" spans="1:9" ht="15.75">
      <c r="A139" s="10"/>
      <c r="B139" s="20" t="s">
        <v>355</v>
      </c>
      <c r="C139" s="12"/>
      <c r="D139" s="12"/>
      <c r="E139" s="12"/>
      <c r="F139" s="13"/>
      <c r="G139" s="13"/>
      <c r="H139" s="13"/>
      <c r="I139" s="115"/>
    </row>
    <row r="140" spans="1:9" ht="15.75">
      <c r="A140" s="10"/>
      <c r="B140" s="21"/>
      <c r="C140" s="12"/>
      <c r="D140" s="12"/>
      <c r="E140" s="12"/>
      <c r="F140" s="13"/>
      <c r="G140" s="13"/>
      <c r="H140" s="13"/>
      <c r="I140" s="115"/>
    </row>
    <row r="141" spans="1:9" ht="15.75">
      <c r="A141" s="10"/>
      <c r="B141" s="20" t="s">
        <v>356</v>
      </c>
      <c r="C141" s="12"/>
      <c r="D141" s="12"/>
      <c r="E141" s="12"/>
      <c r="F141" s="13"/>
      <c r="G141" s="13"/>
      <c r="H141" s="13"/>
      <c r="I141" s="115"/>
    </row>
    <row r="142" spans="1:9" ht="15.75">
      <c r="A142" s="10"/>
      <c r="B142" s="20" t="s">
        <v>357</v>
      </c>
      <c r="C142" s="12"/>
      <c r="D142" s="12"/>
      <c r="E142" s="12"/>
      <c r="F142" s="13"/>
      <c r="G142" s="13"/>
      <c r="H142" s="13"/>
      <c r="I142" s="115"/>
    </row>
    <row r="143" spans="1:9" ht="15.75">
      <c r="A143" s="10"/>
      <c r="B143" s="21"/>
      <c r="C143" s="12"/>
      <c r="D143" s="12"/>
      <c r="E143" s="12"/>
      <c r="F143" s="13"/>
      <c r="G143" s="13"/>
      <c r="H143" s="13"/>
      <c r="I143" s="115"/>
    </row>
    <row r="144" spans="1:9" ht="17.25">
      <c r="A144" s="10" t="s">
        <v>120</v>
      </c>
      <c r="B144" s="19" t="s">
        <v>358</v>
      </c>
      <c r="C144" s="12"/>
      <c r="D144" s="12"/>
      <c r="E144" s="12"/>
      <c r="F144" s="13" t="s">
        <v>246</v>
      </c>
      <c r="G144" s="13">
        <f>G127</f>
        <v>3.84</v>
      </c>
      <c r="H144" s="13" t="s">
        <v>15</v>
      </c>
      <c r="I144" s="115" t="s">
        <v>15</v>
      </c>
    </row>
    <row r="145" spans="1:9" ht="15.75">
      <c r="A145" s="10"/>
      <c r="B145" s="19"/>
      <c r="C145" s="12"/>
      <c r="D145" s="12"/>
      <c r="E145" s="12"/>
      <c r="F145" s="13"/>
      <c r="G145" s="13"/>
      <c r="H145" s="13"/>
      <c r="I145" s="115"/>
    </row>
    <row r="146" spans="1:9" ht="15.75">
      <c r="A146" s="10"/>
      <c r="B146" s="20" t="s">
        <v>359</v>
      </c>
      <c r="C146" s="12"/>
      <c r="D146" s="12"/>
      <c r="E146" s="12"/>
      <c r="F146" s="13"/>
      <c r="G146" s="13"/>
      <c r="H146" s="13"/>
      <c r="I146" s="115"/>
    </row>
    <row r="147" spans="1:9" ht="15.75">
      <c r="A147" s="10"/>
      <c r="B147" s="20" t="s">
        <v>360</v>
      </c>
      <c r="C147" s="12"/>
      <c r="D147" s="12"/>
      <c r="E147" s="12"/>
      <c r="F147" s="13"/>
      <c r="G147" s="13"/>
      <c r="H147" s="13"/>
      <c r="I147" s="115"/>
    </row>
    <row r="148" spans="1:9" ht="15.75">
      <c r="A148" s="10"/>
      <c r="B148" s="19"/>
      <c r="C148" s="12"/>
      <c r="D148" s="12"/>
      <c r="E148" s="12"/>
      <c r="F148" s="13"/>
      <c r="G148" s="13"/>
      <c r="H148" s="13"/>
      <c r="I148" s="115"/>
    </row>
    <row r="149" spans="1:9" ht="17.25">
      <c r="A149" s="10" t="s">
        <v>123</v>
      </c>
      <c r="B149" s="19" t="s">
        <v>361</v>
      </c>
      <c r="C149" s="12"/>
      <c r="D149" s="12"/>
      <c r="E149" s="12"/>
      <c r="F149" s="13" t="s">
        <v>246</v>
      </c>
      <c r="G149" s="13">
        <f>G131</f>
        <v>3.84</v>
      </c>
      <c r="H149" s="13" t="s">
        <v>15</v>
      </c>
      <c r="I149" s="115" t="s">
        <v>15</v>
      </c>
    </row>
    <row r="150" spans="1:9" ht="15.75">
      <c r="A150" s="10"/>
      <c r="B150" s="19"/>
      <c r="C150" s="12"/>
      <c r="D150" s="12"/>
      <c r="E150" s="12"/>
      <c r="F150" s="13"/>
      <c r="G150" s="13"/>
      <c r="H150" s="13"/>
      <c r="I150" s="115"/>
    </row>
    <row r="151" spans="1:9" ht="15.75">
      <c r="A151" s="10"/>
      <c r="B151" s="19"/>
      <c r="C151" s="12"/>
      <c r="D151" s="12"/>
      <c r="E151" s="12"/>
      <c r="F151" s="13"/>
      <c r="G151" s="13"/>
      <c r="H151" s="13"/>
      <c r="I151" s="115"/>
    </row>
    <row r="152" spans="1:9" ht="15.75">
      <c r="A152" s="303"/>
      <c r="B152" s="304" t="s">
        <v>362</v>
      </c>
      <c r="C152" s="305"/>
      <c r="D152" s="306"/>
      <c r="E152" s="305"/>
      <c r="F152" s="307" t="s">
        <v>272</v>
      </c>
      <c r="G152" s="308"/>
      <c r="H152" s="308"/>
      <c r="I152" s="366" t="s">
        <v>15</v>
      </c>
    </row>
    <row r="153" spans="1:9" ht="15.75">
      <c r="A153" s="10"/>
      <c r="B153" s="19"/>
      <c r="C153" s="12"/>
      <c r="D153" s="12"/>
      <c r="E153" s="12"/>
      <c r="F153" s="13"/>
      <c r="G153" s="13"/>
      <c r="H153" s="13"/>
      <c r="I153" s="119"/>
    </row>
    <row r="154" spans="1:9" ht="15.75">
      <c r="A154" s="253"/>
      <c r="B154" s="266" t="s">
        <v>488</v>
      </c>
      <c r="C154" s="257"/>
      <c r="D154" s="257"/>
      <c r="E154" s="257"/>
      <c r="F154" s="283"/>
      <c r="G154" s="258"/>
      <c r="H154" s="258"/>
      <c r="I154" s="116"/>
    </row>
    <row r="155" spans="1:9" ht="15.75">
      <c r="A155" s="10"/>
      <c r="B155" s="11"/>
      <c r="C155" s="12"/>
      <c r="D155" s="12"/>
      <c r="E155" s="12"/>
      <c r="F155" s="14"/>
      <c r="G155" s="13"/>
      <c r="H155" s="13"/>
      <c r="I155" s="115"/>
    </row>
    <row r="156" spans="1:9" ht="15.75">
      <c r="A156" s="10"/>
      <c r="B156" s="11"/>
      <c r="C156" s="22" t="s">
        <v>489</v>
      </c>
      <c r="D156" s="12"/>
      <c r="E156" s="12"/>
      <c r="F156" s="14"/>
      <c r="G156" s="13"/>
      <c r="H156" s="13"/>
      <c r="I156" s="115"/>
    </row>
    <row r="157" spans="1:9" ht="15.75">
      <c r="A157" s="10"/>
      <c r="B157" s="11"/>
      <c r="C157" s="12"/>
      <c r="D157" s="12"/>
      <c r="E157" s="12"/>
      <c r="F157" s="14"/>
      <c r="G157" s="13"/>
      <c r="H157" s="13"/>
      <c r="I157" s="115"/>
    </row>
    <row r="158" spans="1:9" ht="15.75">
      <c r="A158" s="10"/>
      <c r="B158" s="11"/>
      <c r="C158" s="12" t="s">
        <v>490</v>
      </c>
      <c r="D158" s="12"/>
      <c r="E158" s="12"/>
      <c r="F158" s="14"/>
      <c r="G158" s="13"/>
      <c r="H158" s="13"/>
      <c r="I158" s="115"/>
    </row>
    <row r="159" spans="1:9" ht="15.75">
      <c r="A159" s="10"/>
      <c r="B159" s="11"/>
      <c r="C159" s="12" t="s">
        <v>491</v>
      </c>
      <c r="D159" s="12"/>
      <c r="E159" s="12"/>
      <c r="F159" s="14"/>
      <c r="G159" s="13"/>
      <c r="H159" s="13"/>
      <c r="I159" s="115"/>
    </row>
    <row r="160" spans="1:9" ht="15.75">
      <c r="A160" s="10"/>
      <c r="B160" s="55"/>
      <c r="C160" s="12" t="s">
        <v>492</v>
      </c>
      <c r="D160" s="12"/>
      <c r="E160" s="12"/>
      <c r="F160" s="14"/>
      <c r="G160" s="13"/>
      <c r="H160" s="13"/>
      <c r="I160" s="115"/>
    </row>
    <row r="161" spans="1:9" ht="15.75">
      <c r="A161" s="10"/>
      <c r="B161" s="55"/>
      <c r="C161" s="12"/>
      <c r="D161" s="12"/>
      <c r="E161" s="12"/>
      <c r="F161" s="14"/>
      <c r="G161" s="13"/>
      <c r="H161" s="13"/>
      <c r="I161" s="115"/>
    </row>
    <row r="162" spans="1:9" ht="15.75">
      <c r="A162" s="10"/>
      <c r="B162" s="94" t="s">
        <v>31</v>
      </c>
      <c r="C162" s="12" t="s">
        <v>493</v>
      </c>
      <c r="D162" s="12"/>
      <c r="E162" s="12"/>
      <c r="F162" s="14" t="s">
        <v>46</v>
      </c>
      <c r="G162" s="13">
        <v>20</v>
      </c>
      <c r="H162" s="13" t="s">
        <v>15</v>
      </c>
      <c r="I162" s="115" t="s">
        <v>15</v>
      </c>
    </row>
    <row r="163" spans="1:9" ht="15.75">
      <c r="A163" s="10"/>
      <c r="B163" s="55"/>
      <c r="C163" s="12" t="s">
        <v>494</v>
      </c>
      <c r="D163" s="12"/>
      <c r="E163" s="12"/>
      <c r="F163" s="14"/>
      <c r="G163" s="13"/>
      <c r="H163" s="13"/>
      <c r="I163" s="115"/>
    </row>
    <row r="164" spans="1:9" ht="15.75">
      <c r="A164" s="10"/>
      <c r="B164" s="55"/>
      <c r="C164" s="12"/>
      <c r="D164" s="12"/>
      <c r="E164" s="12"/>
      <c r="F164" s="14"/>
      <c r="G164" s="13"/>
      <c r="H164" s="13"/>
      <c r="I164" s="115"/>
    </row>
    <row r="165" spans="1:9" ht="15.75">
      <c r="A165" s="10"/>
      <c r="B165" s="55"/>
      <c r="C165" s="22" t="s">
        <v>495</v>
      </c>
      <c r="D165" s="12"/>
      <c r="E165" s="12"/>
      <c r="F165" s="14"/>
      <c r="G165" s="13"/>
      <c r="H165" s="13"/>
      <c r="I165" s="115"/>
    </row>
    <row r="166" spans="1:9" ht="15.75">
      <c r="A166" s="10"/>
      <c r="B166" s="55"/>
      <c r="C166" s="12"/>
      <c r="D166" s="12"/>
      <c r="E166" s="12"/>
      <c r="F166" s="14"/>
      <c r="G166" s="13"/>
      <c r="H166" s="13"/>
      <c r="I166" s="115"/>
    </row>
    <row r="167" spans="1:9" ht="15.75">
      <c r="A167" s="10"/>
      <c r="B167" s="55"/>
      <c r="C167" s="12" t="s">
        <v>496</v>
      </c>
      <c r="D167" s="12"/>
      <c r="E167" s="12"/>
      <c r="F167" s="14"/>
      <c r="G167" s="13"/>
      <c r="H167" s="13"/>
      <c r="I167" s="115"/>
    </row>
    <row r="168" spans="1:9" ht="15.75">
      <c r="A168" s="10"/>
      <c r="B168" s="94" t="s">
        <v>34</v>
      </c>
      <c r="C168" s="12" t="s">
        <v>497</v>
      </c>
      <c r="D168" s="12"/>
      <c r="E168" s="12"/>
      <c r="F168" s="14" t="s">
        <v>387</v>
      </c>
      <c r="G168" s="13">
        <v>2</v>
      </c>
      <c r="H168" s="13" t="s">
        <v>15</v>
      </c>
      <c r="I168" s="115" t="s">
        <v>15</v>
      </c>
    </row>
    <row r="169" spans="1:9" ht="15.75">
      <c r="A169" s="10"/>
      <c r="B169" s="55"/>
      <c r="C169" s="12"/>
      <c r="D169" s="12"/>
      <c r="E169" s="12"/>
      <c r="F169" s="14"/>
      <c r="G169" s="13"/>
      <c r="H169" s="13"/>
      <c r="I169" s="115"/>
    </row>
    <row r="170" spans="1:9" ht="15.75">
      <c r="A170" s="10"/>
      <c r="B170" s="55"/>
      <c r="C170" s="12"/>
      <c r="D170" s="12"/>
      <c r="E170" s="12"/>
      <c r="F170" s="14"/>
      <c r="G170" s="13"/>
      <c r="H170" s="13"/>
      <c r="I170" s="115"/>
    </row>
    <row r="171" spans="1:9" ht="15.75">
      <c r="A171" s="10"/>
      <c r="B171" s="55"/>
      <c r="C171" s="12"/>
      <c r="D171" s="12"/>
      <c r="E171" s="12"/>
      <c r="F171" s="14"/>
      <c r="G171" s="13"/>
      <c r="H171" s="13"/>
      <c r="I171" s="115"/>
    </row>
    <row r="172" spans="1:9" ht="15.75">
      <c r="A172" s="10"/>
      <c r="B172" s="55"/>
      <c r="C172" s="18" t="s">
        <v>498</v>
      </c>
      <c r="D172" s="18"/>
      <c r="E172" s="12"/>
      <c r="F172" s="14"/>
      <c r="G172" s="13"/>
      <c r="H172" s="13"/>
      <c r="I172" s="115"/>
    </row>
    <row r="173" spans="1:9" ht="15.75">
      <c r="A173" s="10"/>
      <c r="B173" s="55"/>
      <c r="C173" s="18"/>
      <c r="D173" s="18"/>
      <c r="E173" s="12"/>
      <c r="F173" s="14"/>
      <c r="G173" s="13"/>
      <c r="H173" s="13"/>
      <c r="I173" s="115"/>
    </row>
    <row r="174" spans="1:9" ht="15.75">
      <c r="A174" s="10"/>
      <c r="B174" s="94" t="s">
        <v>116</v>
      </c>
      <c r="C174" s="12" t="s">
        <v>499</v>
      </c>
      <c r="D174" s="12"/>
      <c r="E174" s="12"/>
      <c r="F174" s="14"/>
      <c r="G174" s="13"/>
      <c r="H174" s="13"/>
      <c r="I174" s="115"/>
    </row>
    <row r="175" spans="1:9" ht="15.75">
      <c r="A175" s="10"/>
      <c r="B175" s="94"/>
      <c r="C175" s="12" t="s">
        <v>500</v>
      </c>
      <c r="D175" s="12"/>
      <c r="E175" s="12"/>
      <c r="F175" s="14" t="s">
        <v>387</v>
      </c>
      <c r="G175" s="13">
        <v>2</v>
      </c>
      <c r="H175" s="13" t="s">
        <v>15</v>
      </c>
      <c r="I175" s="115" t="s">
        <v>15</v>
      </c>
    </row>
    <row r="176" spans="1:9" ht="15.75">
      <c r="A176" s="10"/>
      <c r="B176" s="55"/>
      <c r="C176" s="12" t="s">
        <v>501</v>
      </c>
      <c r="D176" s="12"/>
      <c r="E176" s="12"/>
      <c r="F176" s="14"/>
      <c r="G176" s="13"/>
      <c r="H176" s="13"/>
      <c r="I176" s="115"/>
    </row>
    <row r="177" spans="1:9" ht="15.75">
      <c r="A177" s="10"/>
      <c r="B177" s="55"/>
      <c r="C177" s="12"/>
      <c r="D177" s="12"/>
      <c r="E177" s="12"/>
      <c r="F177" s="14"/>
      <c r="G177" s="13"/>
      <c r="H177" s="13"/>
      <c r="I177" s="115"/>
    </row>
    <row r="178" spans="1:9" ht="15.75">
      <c r="A178" s="10"/>
      <c r="B178" s="55"/>
      <c r="C178" s="22" t="s">
        <v>502</v>
      </c>
      <c r="D178" s="12"/>
      <c r="E178" s="12"/>
      <c r="F178" s="14"/>
      <c r="G178" s="13"/>
      <c r="H178" s="13"/>
      <c r="I178" s="115"/>
    </row>
    <row r="179" spans="1:9" ht="15.75">
      <c r="A179" s="10"/>
      <c r="B179" s="55"/>
      <c r="C179" s="12"/>
      <c r="D179" s="12"/>
      <c r="E179" s="12"/>
      <c r="F179" s="14"/>
      <c r="G179" s="13"/>
      <c r="H179" s="13"/>
      <c r="I179" s="115"/>
    </row>
    <row r="180" spans="1:9" ht="15.75">
      <c r="A180" s="10"/>
      <c r="B180" s="94" t="s">
        <v>120</v>
      </c>
      <c r="C180" s="12" t="s">
        <v>503</v>
      </c>
      <c r="D180" s="12"/>
      <c r="E180" s="12"/>
      <c r="F180" s="14" t="s">
        <v>258</v>
      </c>
      <c r="G180" s="13">
        <v>2</v>
      </c>
      <c r="H180" s="13" t="s">
        <v>15</v>
      </c>
      <c r="I180" s="115" t="s">
        <v>15</v>
      </c>
    </row>
    <row r="181" spans="1:9" ht="15.75">
      <c r="A181" s="10"/>
      <c r="B181" s="55"/>
      <c r="C181" s="12"/>
      <c r="D181" s="12"/>
      <c r="E181" s="12"/>
      <c r="F181" s="14"/>
      <c r="G181" s="13"/>
      <c r="H181" s="13"/>
      <c r="I181" s="115"/>
    </row>
    <row r="182" spans="1:9" ht="15.75">
      <c r="A182" s="10"/>
      <c r="B182" s="94" t="s">
        <v>123</v>
      </c>
      <c r="C182" s="12" t="s">
        <v>504</v>
      </c>
      <c r="D182" s="12"/>
      <c r="E182" s="12"/>
      <c r="F182" s="14" t="s">
        <v>258</v>
      </c>
      <c r="G182" s="13">
        <v>2</v>
      </c>
      <c r="H182" s="13" t="s">
        <v>15</v>
      </c>
      <c r="I182" s="115" t="s">
        <v>15</v>
      </c>
    </row>
    <row r="183" spans="1:9" ht="15.75">
      <c r="A183" s="10"/>
      <c r="B183" s="55"/>
      <c r="C183" s="12"/>
      <c r="D183" s="12"/>
      <c r="E183" s="12"/>
      <c r="F183" s="14"/>
      <c r="G183" s="13"/>
      <c r="H183" s="13"/>
      <c r="I183" s="115"/>
    </row>
    <row r="184" spans="1:9" ht="15.75">
      <c r="A184" s="10"/>
      <c r="B184" s="55"/>
      <c r="C184" s="12"/>
      <c r="D184" s="12"/>
      <c r="E184" s="12"/>
      <c r="F184" s="14"/>
      <c r="G184" s="13"/>
      <c r="H184" s="13"/>
      <c r="I184" s="115"/>
    </row>
    <row r="185" spans="1:9" ht="15.75">
      <c r="A185" s="303"/>
      <c r="B185" s="367" t="s">
        <v>505</v>
      </c>
      <c r="C185" s="368"/>
      <c r="D185" s="368"/>
      <c r="E185" s="369"/>
      <c r="F185" s="370"/>
      <c r="G185" s="371"/>
      <c r="H185" s="371"/>
      <c r="I185" s="366" t="s">
        <v>15</v>
      </c>
    </row>
    <row r="186" spans="1:9" ht="16.5" thickBot="1">
      <c r="A186" s="270"/>
      <c r="B186" s="278"/>
      <c r="C186" s="273"/>
      <c r="D186" s="273"/>
      <c r="E186" s="273"/>
      <c r="F186" s="274"/>
      <c r="G186" s="275"/>
      <c r="H186" s="279"/>
      <c r="I186" s="280"/>
    </row>
    <row r="187" spans="1:9" ht="16.5" thickTop="1">
      <c r="A187" s="10"/>
      <c r="B187" s="11" t="s">
        <v>261</v>
      </c>
      <c r="C187" s="18"/>
      <c r="D187" s="18"/>
      <c r="E187" s="12"/>
      <c r="F187" s="14"/>
      <c r="G187" s="13"/>
      <c r="H187" s="13"/>
      <c r="I187" s="115"/>
    </row>
    <row r="188" spans="1:9" ht="15.75">
      <c r="A188" s="10"/>
      <c r="B188" s="11"/>
      <c r="C188" s="18"/>
      <c r="D188" s="18"/>
      <c r="E188" s="12"/>
      <c r="F188" s="14"/>
      <c r="G188" s="13"/>
      <c r="H188" s="13"/>
      <c r="I188" s="115"/>
    </row>
    <row r="189" spans="1:9" ht="15.75">
      <c r="A189" s="10"/>
      <c r="B189" s="11"/>
      <c r="C189" s="18"/>
      <c r="D189" s="12"/>
      <c r="E189" s="12"/>
      <c r="F189" s="14"/>
      <c r="G189" s="13"/>
      <c r="H189" s="13"/>
      <c r="I189" s="115"/>
    </row>
    <row r="190" spans="1:9" ht="15.75">
      <c r="A190" s="10"/>
      <c r="B190" s="64" t="s">
        <v>262</v>
      </c>
      <c r="C190" s="18"/>
      <c r="D190" s="18" t="s">
        <v>412</v>
      </c>
      <c r="E190" s="12"/>
      <c r="F190" s="10"/>
      <c r="G190" s="33"/>
      <c r="H190" s="13"/>
      <c r="I190" s="242" t="s">
        <v>265</v>
      </c>
    </row>
    <row r="191" spans="1:9" ht="15.75">
      <c r="A191" s="10"/>
      <c r="B191" s="64"/>
      <c r="C191" s="12"/>
      <c r="D191" s="12"/>
      <c r="E191" s="12"/>
      <c r="F191" s="10"/>
      <c r="G191" s="13"/>
      <c r="H191" s="13"/>
      <c r="I191" s="115"/>
    </row>
    <row r="192" spans="1:9" ht="15.75">
      <c r="A192" s="10"/>
      <c r="B192" s="41">
        <v>1</v>
      </c>
      <c r="C192" s="12"/>
      <c r="D192" s="12" t="str">
        <f>B6</f>
        <v>ELEMENT NO. 1: SITE PREPARATION</v>
      </c>
      <c r="E192" s="12"/>
      <c r="F192" s="10"/>
      <c r="G192" s="92"/>
      <c r="H192" s="13"/>
      <c r="I192" s="115" t="str">
        <f>I17</f>
        <v xml:space="preserve"> </v>
      </c>
    </row>
    <row r="193" spans="1:9" ht="15.75">
      <c r="A193" s="10"/>
      <c r="B193" s="64"/>
      <c r="C193" s="12"/>
      <c r="D193" s="12"/>
      <c r="E193" s="12"/>
      <c r="F193" s="80"/>
      <c r="G193" s="13"/>
      <c r="H193" s="83"/>
      <c r="I193" s="115"/>
    </row>
    <row r="194" spans="1:9" ht="15.75">
      <c r="A194" s="10"/>
      <c r="B194" s="41">
        <v>2</v>
      </c>
      <c r="C194" s="12"/>
      <c r="D194" s="12" t="str">
        <f>B20</f>
        <v>ELEMENT NO. 2: SUBSTRUCTURES (PROVISIONAL)</v>
      </c>
      <c r="E194" s="12"/>
      <c r="F194" s="80"/>
      <c r="G194" s="92"/>
      <c r="H194" s="83"/>
      <c r="I194" s="115" t="str">
        <f>I97</f>
        <v xml:space="preserve"> </v>
      </c>
    </row>
    <row r="195" spans="1:9" ht="15.75">
      <c r="A195" s="10"/>
      <c r="B195" s="41"/>
      <c r="C195" s="12"/>
      <c r="D195" s="12"/>
      <c r="E195" s="12"/>
      <c r="F195" s="80"/>
      <c r="G195" s="13"/>
      <c r="H195" s="42"/>
      <c r="I195" s="115"/>
    </row>
    <row r="196" spans="1:9" ht="15.75">
      <c r="A196" s="10"/>
      <c r="B196" s="41">
        <v>3</v>
      </c>
      <c r="C196" s="12"/>
      <c r="D196" s="12" t="str">
        <f>B100</f>
        <v>ELEMENT NO. 3: WALLING</v>
      </c>
      <c r="E196" s="12"/>
      <c r="F196" s="10"/>
      <c r="G196" s="92"/>
      <c r="H196" s="42"/>
      <c r="I196" s="115" t="str">
        <f>I118</f>
        <v xml:space="preserve"> </v>
      </c>
    </row>
    <row r="197" spans="1:9" ht="15.75">
      <c r="A197" s="10"/>
      <c r="B197" s="41"/>
      <c r="C197" s="12"/>
      <c r="D197" s="12"/>
      <c r="E197" s="12"/>
      <c r="F197" s="10"/>
      <c r="G197" s="13"/>
      <c r="H197" s="42"/>
      <c r="I197" s="115"/>
    </row>
    <row r="198" spans="1:9" ht="15.75">
      <c r="A198" s="10"/>
      <c r="B198" s="41">
        <v>4</v>
      </c>
      <c r="C198" s="12"/>
      <c r="D198" s="12" t="str">
        <f>B121</f>
        <v>ELEMENT NO. 4: FINISHES</v>
      </c>
      <c r="E198" s="12"/>
      <c r="F198" s="10"/>
      <c r="G198" s="92"/>
      <c r="H198" s="42"/>
      <c r="I198" s="115" t="str">
        <f>I152</f>
        <v xml:space="preserve"> </v>
      </c>
    </row>
    <row r="199" spans="1:9" ht="15.75">
      <c r="A199" s="10"/>
      <c r="B199" s="41"/>
      <c r="C199" s="12"/>
      <c r="D199" s="12"/>
      <c r="E199" s="12"/>
      <c r="F199" s="10"/>
      <c r="G199" s="92"/>
      <c r="H199" s="42"/>
      <c r="I199" s="115"/>
    </row>
    <row r="200" spans="1:9" ht="15.75">
      <c r="A200" s="10"/>
      <c r="B200" s="41">
        <v>5</v>
      </c>
      <c r="C200" s="12"/>
      <c r="D200" s="12" t="str">
        <f>B154</f>
        <v>ELEMENT NO. 5: PLUMBING</v>
      </c>
      <c r="E200" s="12"/>
      <c r="F200" s="10"/>
      <c r="G200" s="92"/>
      <c r="H200" s="42"/>
      <c r="I200" s="115" t="str">
        <f>I185</f>
        <v xml:space="preserve"> </v>
      </c>
    </row>
    <row r="201" spans="1:9" ht="15.75">
      <c r="A201" s="10"/>
      <c r="B201" s="41"/>
      <c r="C201" s="12"/>
      <c r="D201" s="248"/>
      <c r="E201" s="12"/>
      <c r="F201" s="10"/>
      <c r="G201" s="92"/>
      <c r="H201" s="42"/>
      <c r="I201" s="115"/>
    </row>
    <row r="202" spans="1:9" ht="15.75">
      <c r="A202" s="372"/>
      <c r="B202" s="484" t="s">
        <v>271</v>
      </c>
      <c r="C202" s="484"/>
      <c r="D202" s="484"/>
      <c r="E202" s="484"/>
      <c r="F202" s="372"/>
      <c r="G202" s="373"/>
      <c r="H202" s="374"/>
      <c r="I202" s="375" t="e">
        <f>I192+I194+I196+I198+I200</f>
        <v>#VALUE!</v>
      </c>
    </row>
  </sheetData>
  <mergeCells count="2">
    <mergeCell ref="B2:E2"/>
    <mergeCell ref="B202:E20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4"/>
  <sheetViews>
    <sheetView tabSelected="1" zoomScale="90" zoomScaleNormal="90" workbookViewId="0">
      <selection activeCell="C8" sqref="C8"/>
    </sheetView>
  </sheetViews>
  <sheetFormatPr defaultColWidth="9.140625" defaultRowHeight="15"/>
  <cols>
    <col min="1" max="1" width="9.140625" style="148"/>
    <col min="2" max="2" width="31.7109375" style="161" customWidth="1"/>
    <col min="3" max="3" width="17.7109375" style="161" customWidth="1"/>
    <col min="4" max="4" width="17" style="161" customWidth="1"/>
    <col min="5" max="5" width="38" style="161" customWidth="1"/>
    <col min="6" max="6" width="9.140625" style="148"/>
    <col min="7" max="7" width="10.85546875" style="148" customWidth="1"/>
    <col min="8" max="8" width="12.7109375" style="160" customWidth="1"/>
    <col min="9" max="9" width="22.7109375" style="160" customWidth="1"/>
    <col min="10" max="256" width="9.140625" style="148"/>
    <col min="257" max="257" width="61.42578125" style="148" customWidth="1"/>
    <col min="258" max="259" width="9.140625" style="148"/>
    <col min="260" max="260" width="12.7109375" style="148" customWidth="1"/>
    <col min="261" max="261" width="22.7109375" style="148" customWidth="1"/>
    <col min="262" max="512" width="9.140625" style="148"/>
    <col min="513" max="513" width="61.42578125" style="148" customWidth="1"/>
    <col min="514" max="515" width="9.140625" style="148"/>
    <col min="516" max="516" width="12.7109375" style="148" customWidth="1"/>
    <col min="517" max="517" width="22.7109375" style="148" customWidth="1"/>
    <col min="518" max="768" width="9.140625" style="148"/>
    <col min="769" max="769" width="61.42578125" style="148" customWidth="1"/>
    <col min="770" max="771" width="9.140625" style="148"/>
    <col min="772" max="772" width="12.7109375" style="148" customWidth="1"/>
    <col min="773" max="773" width="22.7109375" style="148" customWidth="1"/>
    <col min="774" max="1024" width="9.140625" style="148"/>
    <col min="1025" max="1025" width="61.42578125" style="148" customWidth="1"/>
    <col min="1026" max="1027" width="9.140625" style="148"/>
    <col min="1028" max="1028" width="12.7109375" style="148" customWidth="1"/>
    <col min="1029" max="1029" width="22.7109375" style="148" customWidth="1"/>
    <col min="1030" max="1280" width="9.140625" style="148"/>
    <col min="1281" max="1281" width="61.42578125" style="148" customWidth="1"/>
    <col min="1282" max="1283" width="9.140625" style="148"/>
    <col min="1284" max="1284" width="12.7109375" style="148" customWidth="1"/>
    <col min="1285" max="1285" width="22.7109375" style="148" customWidth="1"/>
    <col min="1286" max="1536" width="9.140625" style="148"/>
    <col min="1537" max="1537" width="61.42578125" style="148" customWidth="1"/>
    <col min="1538" max="1539" width="9.140625" style="148"/>
    <col min="1540" max="1540" width="12.7109375" style="148" customWidth="1"/>
    <col min="1541" max="1541" width="22.7109375" style="148" customWidth="1"/>
    <col min="1542" max="1792" width="9.140625" style="148"/>
    <col min="1793" max="1793" width="61.42578125" style="148" customWidth="1"/>
    <col min="1794" max="1795" width="9.140625" style="148"/>
    <col min="1796" max="1796" width="12.7109375" style="148" customWidth="1"/>
    <col min="1797" max="1797" width="22.7109375" style="148" customWidth="1"/>
    <col min="1798" max="2048" width="9.140625" style="148"/>
    <col min="2049" max="2049" width="61.42578125" style="148" customWidth="1"/>
    <col min="2050" max="2051" width="9.140625" style="148"/>
    <col min="2052" max="2052" width="12.7109375" style="148" customWidth="1"/>
    <col min="2053" max="2053" width="22.7109375" style="148" customWidth="1"/>
    <col min="2054" max="2304" width="9.140625" style="148"/>
    <col min="2305" max="2305" width="61.42578125" style="148" customWidth="1"/>
    <col min="2306" max="2307" width="9.140625" style="148"/>
    <col min="2308" max="2308" width="12.7109375" style="148" customWidth="1"/>
    <col min="2309" max="2309" width="22.7109375" style="148" customWidth="1"/>
    <col min="2310" max="2560" width="9.140625" style="148"/>
    <col min="2561" max="2561" width="61.42578125" style="148" customWidth="1"/>
    <col min="2562" max="2563" width="9.140625" style="148"/>
    <col min="2564" max="2564" width="12.7109375" style="148" customWidth="1"/>
    <col min="2565" max="2565" width="22.7109375" style="148" customWidth="1"/>
    <col min="2566" max="2816" width="9.140625" style="148"/>
    <col min="2817" max="2817" width="61.42578125" style="148" customWidth="1"/>
    <col min="2818" max="2819" width="9.140625" style="148"/>
    <col min="2820" max="2820" width="12.7109375" style="148" customWidth="1"/>
    <col min="2821" max="2821" width="22.7109375" style="148" customWidth="1"/>
    <col min="2822" max="3072" width="9.140625" style="148"/>
    <col min="3073" max="3073" width="61.42578125" style="148" customWidth="1"/>
    <col min="3074" max="3075" width="9.140625" style="148"/>
    <col min="3076" max="3076" width="12.7109375" style="148" customWidth="1"/>
    <col min="3077" max="3077" width="22.7109375" style="148" customWidth="1"/>
    <col min="3078" max="3328" width="9.140625" style="148"/>
    <col min="3329" max="3329" width="61.42578125" style="148" customWidth="1"/>
    <col min="3330" max="3331" width="9.140625" style="148"/>
    <col min="3332" max="3332" width="12.7109375" style="148" customWidth="1"/>
    <col min="3333" max="3333" width="22.7109375" style="148" customWidth="1"/>
    <col min="3334" max="3584" width="9.140625" style="148"/>
    <col min="3585" max="3585" width="61.42578125" style="148" customWidth="1"/>
    <col min="3586" max="3587" width="9.140625" style="148"/>
    <col min="3588" max="3588" width="12.7109375" style="148" customWidth="1"/>
    <col min="3589" max="3589" width="22.7109375" style="148" customWidth="1"/>
    <col min="3590" max="3840" width="9.140625" style="148"/>
    <col min="3841" max="3841" width="61.42578125" style="148" customWidth="1"/>
    <col min="3842" max="3843" width="9.140625" style="148"/>
    <col min="3844" max="3844" width="12.7109375" style="148" customWidth="1"/>
    <col min="3845" max="3845" width="22.7109375" style="148" customWidth="1"/>
    <col min="3846" max="4096" width="9.140625" style="148"/>
    <col min="4097" max="4097" width="61.42578125" style="148" customWidth="1"/>
    <col min="4098" max="4099" width="9.140625" style="148"/>
    <col min="4100" max="4100" width="12.7109375" style="148" customWidth="1"/>
    <col min="4101" max="4101" width="22.7109375" style="148" customWidth="1"/>
    <col min="4102" max="4352" width="9.140625" style="148"/>
    <col min="4353" max="4353" width="61.42578125" style="148" customWidth="1"/>
    <col min="4354" max="4355" width="9.140625" style="148"/>
    <col min="4356" max="4356" width="12.7109375" style="148" customWidth="1"/>
    <col min="4357" max="4357" width="22.7109375" style="148" customWidth="1"/>
    <col min="4358" max="4608" width="9.140625" style="148"/>
    <col min="4609" max="4609" width="61.42578125" style="148" customWidth="1"/>
    <col min="4610" max="4611" width="9.140625" style="148"/>
    <col min="4612" max="4612" width="12.7109375" style="148" customWidth="1"/>
    <col min="4613" max="4613" width="22.7109375" style="148" customWidth="1"/>
    <col min="4614" max="4864" width="9.140625" style="148"/>
    <col min="4865" max="4865" width="61.42578125" style="148" customWidth="1"/>
    <col min="4866" max="4867" width="9.140625" style="148"/>
    <col min="4868" max="4868" width="12.7109375" style="148" customWidth="1"/>
    <col min="4869" max="4869" width="22.7109375" style="148" customWidth="1"/>
    <col min="4870" max="5120" width="9.140625" style="148"/>
    <col min="5121" max="5121" width="61.42578125" style="148" customWidth="1"/>
    <col min="5122" max="5123" width="9.140625" style="148"/>
    <col min="5124" max="5124" width="12.7109375" style="148" customWidth="1"/>
    <col min="5125" max="5125" width="22.7109375" style="148" customWidth="1"/>
    <col min="5126" max="5376" width="9.140625" style="148"/>
    <col min="5377" max="5377" width="61.42578125" style="148" customWidth="1"/>
    <col min="5378" max="5379" width="9.140625" style="148"/>
    <col min="5380" max="5380" width="12.7109375" style="148" customWidth="1"/>
    <col min="5381" max="5381" width="22.7109375" style="148" customWidth="1"/>
    <col min="5382" max="5632" width="9.140625" style="148"/>
    <col min="5633" max="5633" width="61.42578125" style="148" customWidth="1"/>
    <col min="5634" max="5635" width="9.140625" style="148"/>
    <col min="5636" max="5636" width="12.7109375" style="148" customWidth="1"/>
    <col min="5637" max="5637" width="22.7109375" style="148" customWidth="1"/>
    <col min="5638" max="5888" width="9.140625" style="148"/>
    <col min="5889" max="5889" width="61.42578125" style="148" customWidth="1"/>
    <col min="5890" max="5891" width="9.140625" style="148"/>
    <col min="5892" max="5892" width="12.7109375" style="148" customWidth="1"/>
    <col min="5893" max="5893" width="22.7109375" style="148" customWidth="1"/>
    <col min="5894" max="6144" width="9.140625" style="148"/>
    <col min="6145" max="6145" width="61.42578125" style="148" customWidth="1"/>
    <col min="6146" max="6147" width="9.140625" style="148"/>
    <col min="6148" max="6148" width="12.7109375" style="148" customWidth="1"/>
    <col min="6149" max="6149" width="22.7109375" style="148" customWidth="1"/>
    <col min="6150" max="6400" width="9.140625" style="148"/>
    <col min="6401" max="6401" width="61.42578125" style="148" customWidth="1"/>
    <col min="6402" max="6403" width="9.140625" style="148"/>
    <col min="6404" max="6404" width="12.7109375" style="148" customWidth="1"/>
    <col min="6405" max="6405" width="22.7109375" style="148" customWidth="1"/>
    <col min="6406" max="6656" width="9.140625" style="148"/>
    <col min="6657" max="6657" width="61.42578125" style="148" customWidth="1"/>
    <col min="6658" max="6659" width="9.140625" style="148"/>
    <col min="6660" max="6660" width="12.7109375" style="148" customWidth="1"/>
    <col min="6661" max="6661" width="22.7109375" style="148" customWidth="1"/>
    <col min="6662" max="6912" width="9.140625" style="148"/>
    <col min="6913" max="6913" width="61.42578125" style="148" customWidth="1"/>
    <col min="6914" max="6915" width="9.140625" style="148"/>
    <col min="6916" max="6916" width="12.7109375" style="148" customWidth="1"/>
    <col min="6917" max="6917" width="22.7109375" style="148" customWidth="1"/>
    <col min="6918" max="7168" width="9.140625" style="148"/>
    <col min="7169" max="7169" width="61.42578125" style="148" customWidth="1"/>
    <col min="7170" max="7171" width="9.140625" style="148"/>
    <col min="7172" max="7172" width="12.7109375" style="148" customWidth="1"/>
    <col min="7173" max="7173" width="22.7109375" style="148" customWidth="1"/>
    <col min="7174" max="7424" width="9.140625" style="148"/>
    <col min="7425" max="7425" width="61.42578125" style="148" customWidth="1"/>
    <col min="7426" max="7427" width="9.140625" style="148"/>
    <col min="7428" max="7428" width="12.7109375" style="148" customWidth="1"/>
    <col min="7429" max="7429" width="22.7109375" style="148" customWidth="1"/>
    <col min="7430" max="7680" width="9.140625" style="148"/>
    <col min="7681" max="7681" width="61.42578125" style="148" customWidth="1"/>
    <col min="7682" max="7683" width="9.140625" style="148"/>
    <col min="7684" max="7684" width="12.7109375" style="148" customWidth="1"/>
    <col min="7685" max="7685" width="22.7109375" style="148" customWidth="1"/>
    <col min="7686" max="7936" width="9.140625" style="148"/>
    <col min="7937" max="7937" width="61.42578125" style="148" customWidth="1"/>
    <col min="7938" max="7939" width="9.140625" style="148"/>
    <col min="7940" max="7940" width="12.7109375" style="148" customWidth="1"/>
    <col min="7941" max="7941" width="22.7109375" style="148" customWidth="1"/>
    <col min="7942" max="8192" width="9.140625" style="148"/>
    <col min="8193" max="8193" width="61.42578125" style="148" customWidth="1"/>
    <col min="8194" max="8195" width="9.140625" style="148"/>
    <col min="8196" max="8196" width="12.7109375" style="148" customWidth="1"/>
    <col min="8197" max="8197" width="22.7109375" style="148" customWidth="1"/>
    <col min="8198" max="8448" width="9.140625" style="148"/>
    <col min="8449" max="8449" width="61.42578125" style="148" customWidth="1"/>
    <col min="8450" max="8451" width="9.140625" style="148"/>
    <col min="8452" max="8452" width="12.7109375" style="148" customWidth="1"/>
    <col min="8453" max="8453" width="22.7109375" style="148" customWidth="1"/>
    <col min="8454" max="8704" width="9.140625" style="148"/>
    <col min="8705" max="8705" width="61.42578125" style="148" customWidth="1"/>
    <col min="8706" max="8707" width="9.140625" style="148"/>
    <col min="8708" max="8708" width="12.7109375" style="148" customWidth="1"/>
    <col min="8709" max="8709" width="22.7109375" style="148" customWidth="1"/>
    <col min="8710" max="8960" width="9.140625" style="148"/>
    <col min="8961" max="8961" width="61.42578125" style="148" customWidth="1"/>
    <col min="8962" max="8963" width="9.140625" style="148"/>
    <col min="8964" max="8964" width="12.7109375" style="148" customWidth="1"/>
    <col min="8965" max="8965" width="22.7109375" style="148" customWidth="1"/>
    <col min="8966" max="9216" width="9.140625" style="148"/>
    <col min="9217" max="9217" width="61.42578125" style="148" customWidth="1"/>
    <col min="9218" max="9219" width="9.140625" style="148"/>
    <col min="9220" max="9220" width="12.7109375" style="148" customWidth="1"/>
    <col min="9221" max="9221" width="22.7109375" style="148" customWidth="1"/>
    <col min="9222" max="9472" width="9.140625" style="148"/>
    <col min="9473" max="9473" width="61.42578125" style="148" customWidth="1"/>
    <col min="9474" max="9475" width="9.140625" style="148"/>
    <col min="9476" max="9476" width="12.7109375" style="148" customWidth="1"/>
    <col min="9477" max="9477" width="22.7109375" style="148" customWidth="1"/>
    <col min="9478" max="9728" width="9.140625" style="148"/>
    <col min="9729" max="9729" width="61.42578125" style="148" customWidth="1"/>
    <col min="9730" max="9731" width="9.140625" style="148"/>
    <col min="9732" max="9732" width="12.7109375" style="148" customWidth="1"/>
    <col min="9733" max="9733" width="22.7109375" style="148" customWidth="1"/>
    <col min="9734" max="9984" width="9.140625" style="148"/>
    <col min="9985" max="9985" width="61.42578125" style="148" customWidth="1"/>
    <col min="9986" max="9987" width="9.140625" style="148"/>
    <col min="9988" max="9988" width="12.7109375" style="148" customWidth="1"/>
    <col min="9989" max="9989" width="22.7109375" style="148" customWidth="1"/>
    <col min="9990" max="10240" width="9.140625" style="148"/>
    <col min="10241" max="10241" width="61.42578125" style="148" customWidth="1"/>
    <col min="10242" max="10243" width="9.140625" style="148"/>
    <col min="10244" max="10244" width="12.7109375" style="148" customWidth="1"/>
    <col min="10245" max="10245" width="22.7109375" style="148" customWidth="1"/>
    <col min="10246" max="10496" width="9.140625" style="148"/>
    <col min="10497" max="10497" width="61.42578125" style="148" customWidth="1"/>
    <col min="10498" max="10499" width="9.140625" style="148"/>
    <col min="10500" max="10500" width="12.7109375" style="148" customWidth="1"/>
    <col min="10501" max="10501" width="22.7109375" style="148" customWidth="1"/>
    <col min="10502" max="10752" width="9.140625" style="148"/>
    <col min="10753" max="10753" width="61.42578125" style="148" customWidth="1"/>
    <col min="10754" max="10755" width="9.140625" style="148"/>
    <col min="10756" max="10756" width="12.7109375" style="148" customWidth="1"/>
    <col min="10757" max="10757" width="22.7109375" style="148" customWidth="1"/>
    <col min="10758" max="11008" width="9.140625" style="148"/>
    <col min="11009" max="11009" width="61.42578125" style="148" customWidth="1"/>
    <col min="11010" max="11011" width="9.140625" style="148"/>
    <col min="11012" max="11012" width="12.7109375" style="148" customWidth="1"/>
    <col min="11013" max="11013" width="22.7109375" style="148" customWidth="1"/>
    <col min="11014" max="11264" width="9.140625" style="148"/>
    <col min="11265" max="11265" width="61.42578125" style="148" customWidth="1"/>
    <col min="11266" max="11267" width="9.140625" style="148"/>
    <col min="11268" max="11268" width="12.7109375" style="148" customWidth="1"/>
    <col min="11269" max="11269" width="22.7109375" style="148" customWidth="1"/>
    <col min="11270" max="11520" width="9.140625" style="148"/>
    <col min="11521" max="11521" width="61.42578125" style="148" customWidth="1"/>
    <col min="11522" max="11523" width="9.140625" style="148"/>
    <col min="11524" max="11524" width="12.7109375" style="148" customWidth="1"/>
    <col min="11525" max="11525" width="22.7109375" style="148" customWidth="1"/>
    <col min="11526" max="11776" width="9.140625" style="148"/>
    <col min="11777" max="11777" width="61.42578125" style="148" customWidth="1"/>
    <col min="11778" max="11779" width="9.140625" style="148"/>
    <col min="11780" max="11780" width="12.7109375" style="148" customWidth="1"/>
    <col min="11781" max="11781" width="22.7109375" style="148" customWidth="1"/>
    <col min="11782" max="12032" width="9.140625" style="148"/>
    <col min="12033" max="12033" width="61.42578125" style="148" customWidth="1"/>
    <col min="12034" max="12035" width="9.140625" style="148"/>
    <col min="12036" max="12036" width="12.7109375" style="148" customWidth="1"/>
    <col min="12037" max="12037" width="22.7109375" style="148" customWidth="1"/>
    <col min="12038" max="12288" width="9.140625" style="148"/>
    <col min="12289" max="12289" width="61.42578125" style="148" customWidth="1"/>
    <col min="12290" max="12291" width="9.140625" style="148"/>
    <col min="12292" max="12292" width="12.7109375" style="148" customWidth="1"/>
    <col min="12293" max="12293" width="22.7109375" style="148" customWidth="1"/>
    <col min="12294" max="12544" width="9.140625" style="148"/>
    <col min="12545" max="12545" width="61.42578125" style="148" customWidth="1"/>
    <col min="12546" max="12547" width="9.140625" style="148"/>
    <col min="12548" max="12548" width="12.7109375" style="148" customWidth="1"/>
    <col min="12549" max="12549" width="22.7109375" style="148" customWidth="1"/>
    <col min="12550" max="12800" width="9.140625" style="148"/>
    <col min="12801" max="12801" width="61.42578125" style="148" customWidth="1"/>
    <col min="12802" max="12803" width="9.140625" style="148"/>
    <col min="12804" max="12804" width="12.7109375" style="148" customWidth="1"/>
    <col min="12805" max="12805" width="22.7109375" style="148" customWidth="1"/>
    <col min="12806" max="13056" width="9.140625" style="148"/>
    <col min="13057" max="13057" width="61.42578125" style="148" customWidth="1"/>
    <col min="13058" max="13059" width="9.140625" style="148"/>
    <col min="13060" max="13060" width="12.7109375" style="148" customWidth="1"/>
    <col min="13061" max="13061" width="22.7109375" style="148" customWidth="1"/>
    <col min="13062" max="13312" width="9.140625" style="148"/>
    <col min="13313" max="13313" width="61.42578125" style="148" customWidth="1"/>
    <col min="13314" max="13315" width="9.140625" style="148"/>
    <col min="13316" max="13316" width="12.7109375" style="148" customWidth="1"/>
    <col min="13317" max="13317" width="22.7109375" style="148" customWidth="1"/>
    <col min="13318" max="13568" width="9.140625" style="148"/>
    <col min="13569" max="13569" width="61.42578125" style="148" customWidth="1"/>
    <col min="13570" max="13571" width="9.140625" style="148"/>
    <col min="13572" max="13572" width="12.7109375" style="148" customWidth="1"/>
    <col min="13573" max="13573" width="22.7109375" style="148" customWidth="1"/>
    <col min="13574" max="13824" width="9.140625" style="148"/>
    <col min="13825" max="13825" width="61.42578125" style="148" customWidth="1"/>
    <col min="13826" max="13827" width="9.140625" style="148"/>
    <col min="13828" max="13828" width="12.7109375" style="148" customWidth="1"/>
    <col min="13829" max="13829" width="22.7109375" style="148" customWidth="1"/>
    <col min="13830" max="14080" width="9.140625" style="148"/>
    <col min="14081" max="14081" width="61.42578125" style="148" customWidth="1"/>
    <col min="14082" max="14083" width="9.140625" style="148"/>
    <col min="14084" max="14084" width="12.7109375" style="148" customWidth="1"/>
    <col min="14085" max="14085" width="22.7109375" style="148" customWidth="1"/>
    <col min="14086" max="14336" width="9.140625" style="148"/>
    <col min="14337" max="14337" width="61.42578125" style="148" customWidth="1"/>
    <col min="14338" max="14339" width="9.140625" style="148"/>
    <col min="14340" max="14340" width="12.7109375" style="148" customWidth="1"/>
    <col min="14341" max="14341" width="22.7109375" style="148" customWidth="1"/>
    <col min="14342" max="14592" width="9.140625" style="148"/>
    <col min="14593" max="14593" width="61.42578125" style="148" customWidth="1"/>
    <col min="14594" max="14595" width="9.140625" style="148"/>
    <col min="14596" max="14596" width="12.7109375" style="148" customWidth="1"/>
    <col min="14597" max="14597" width="22.7109375" style="148" customWidth="1"/>
    <col min="14598" max="14848" width="9.140625" style="148"/>
    <col min="14849" max="14849" width="61.42578125" style="148" customWidth="1"/>
    <col min="14850" max="14851" width="9.140625" style="148"/>
    <col min="14852" max="14852" width="12.7109375" style="148" customWidth="1"/>
    <col min="14853" max="14853" width="22.7109375" style="148" customWidth="1"/>
    <col min="14854" max="15104" width="9.140625" style="148"/>
    <col min="15105" max="15105" width="61.42578125" style="148" customWidth="1"/>
    <col min="15106" max="15107" width="9.140625" style="148"/>
    <col min="15108" max="15108" width="12.7109375" style="148" customWidth="1"/>
    <col min="15109" max="15109" width="22.7109375" style="148" customWidth="1"/>
    <col min="15110" max="15360" width="9.140625" style="148"/>
    <col min="15361" max="15361" width="61.42578125" style="148" customWidth="1"/>
    <col min="15362" max="15363" width="9.140625" style="148"/>
    <col min="15364" max="15364" width="12.7109375" style="148" customWidth="1"/>
    <col min="15365" max="15365" width="22.7109375" style="148" customWidth="1"/>
    <col min="15366" max="15616" width="9.140625" style="148"/>
    <col min="15617" max="15617" width="61.42578125" style="148" customWidth="1"/>
    <col min="15618" max="15619" width="9.140625" style="148"/>
    <col min="15620" max="15620" width="12.7109375" style="148" customWidth="1"/>
    <col min="15621" max="15621" width="22.7109375" style="148" customWidth="1"/>
    <col min="15622" max="15872" width="9.140625" style="148"/>
    <col min="15873" max="15873" width="61.42578125" style="148" customWidth="1"/>
    <col min="15874" max="15875" width="9.140625" style="148"/>
    <col min="15876" max="15876" width="12.7109375" style="148" customWidth="1"/>
    <col min="15877" max="15877" width="22.7109375" style="148" customWidth="1"/>
    <col min="15878" max="16128" width="9.140625" style="148"/>
    <col min="16129" max="16129" width="61.42578125" style="148" customWidth="1"/>
    <col min="16130" max="16131" width="9.140625" style="148"/>
    <col min="16132" max="16132" width="12.7109375" style="148" customWidth="1"/>
    <col min="16133" max="16133" width="22.7109375" style="148" customWidth="1"/>
    <col min="16134" max="16384" width="9.140625" style="148"/>
  </cols>
  <sheetData>
    <row r="1" spans="1:15" ht="60.75" customHeight="1"/>
    <row r="2" spans="1:15" ht="32.25" customHeight="1">
      <c r="A2" s="183" t="s">
        <v>23</v>
      </c>
      <c r="B2" s="186" t="s">
        <v>24</v>
      </c>
      <c r="C2" s="187"/>
      <c r="D2" s="187"/>
      <c r="E2" s="188"/>
      <c r="F2" s="183" t="s">
        <v>26</v>
      </c>
      <c r="G2" s="222" t="s">
        <v>91</v>
      </c>
      <c r="H2" s="228" t="s">
        <v>92</v>
      </c>
      <c r="I2" s="228" t="s">
        <v>93</v>
      </c>
      <c r="K2" s="154"/>
      <c r="L2" s="154"/>
      <c r="M2" s="154"/>
      <c r="N2" s="154"/>
      <c r="O2" s="154"/>
    </row>
    <row r="3" spans="1:15" ht="15" customHeight="1">
      <c r="A3" s="142"/>
      <c r="B3" s="78"/>
      <c r="C3" s="155"/>
      <c r="D3" s="155"/>
      <c r="E3" s="190"/>
      <c r="F3" s="142"/>
      <c r="G3" s="142"/>
      <c r="H3" s="230"/>
      <c r="I3" s="234"/>
      <c r="J3" s="143"/>
      <c r="K3" s="154"/>
      <c r="L3" s="154"/>
      <c r="M3" s="154"/>
      <c r="N3" s="154"/>
      <c r="O3" s="154"/>
    </row>
    <row r="4" spans="1:15" ht="15" customHeight="1">
      <c r="A4" s="142"/>
      <c r="B4" s="78" t="s">
        <v>506</v>
      </c>
      <c r="C4" s="158"/>
      <c r="D4" s="158"/>
      <c r="E4" s="191"/>
      <c r="F4" s="142"/>
      <c r="G4" s="142"/>
      <c r="H4" s="230"/>
      <c r="I4" s="234"/>
      <c r="J4" s="143"/>
      <c r="K4" s="154"/>
      <c r="L4" s="154"/>
      <c r="M4" s="154"/>
      <c r="N4" s="154"/>
      <c r="O4" s="154"/>
    </row>
    <row r="5" spans="1:15" ht="15" customHeight="1">
      <c r="A5" s="142"/>
      <c r="B5" s="192"/>
      <c r="C5" s="158"/>
      <c r="D5" s="158"/>
      <c r="E5" s="191"/>
      <c r="F5" s="142"/>
      <c r="G5" s="142"/>
      <c r="H5" s="230"/>
      <c r="I5" s="234"/>
      <c r="J5" s="143"/>
      <c r="K5" s="154"/>
      <c r="L5" s="154"/>
      <c r="M5" s="154"/>
      <c r="N5" s="154"/>
      <c r="O5" s="154"/>
    </row>
    <row r="6" spans="1:15" ht="15" customHeight="1">
      <c r="A6" s="142"/>
      <c r="B6" s="78" t="s">
        <v>507</v>
      </c>
      <c r="C6" s="158"/>
      <c r="D6" s="158"/>
      <c r="E6" s="191"/>
      <c r="F6" s="142"/>
      <c r="G6" s="142"/>
      <c r="H6" s="230"/>
      <c r="I6" s="234"/>
      <c r="J6" s="143"/>
      <c r="K6" s="154"/>
      <c r="L6" s="154"/>
      <c r="M6" s="154"/>
      <c r="N6" s="154"/>
      <c r="O6" s="154"/>
    </row>
    <row r="7" spans="1:15" ht="15" customHeight="1">
      <c r="A7" s="184"/>
      <c r="B7" s="189"/>
      <c r="C7" s="155"/>
      <c r="D7" s="155"/>
      <c r="E7" s="190"/>
      <c r="F7" s="184"/>
      <c r="G7" s="184"/>
      <c r="H7" s="229"/>
      <c r="I7" s="233"/>
      <c r="J7" s="153"/>
      <c r="K7" s="154"/>
      <c r="L7" s="154"/>
      <c r="M7" s="154"/>
      <c r="N7" s="154"/>
      <c r="O7" s="154"/>
    </row>
    <row r="8" spans="1:15" ht="15" customHeight="1">
      <c r="A8" s="132"/>
      <c r="B8" s="56" t="s">
        <v>508</v>
      </c>
      <c r="C8" s="159"/>
      <c r="D8" s="159"/>
      <c r="E8" s="193"/>
      <c r="F8" s="132"/>
      <c r="G8" s="132"/>
      <c r="H8" s="133"/>
      <c r="I8" s="133"/>
      <c r="J8" s="153"/>
      <c r="K8" s="154"/>
      <c r="L8" s="154"/>
      <c r="M8" s="154"/>
      <c r="N8" s="154"/>
      <c r="O8" s="154"/>
    </row>
    <row r="9" spans="1:15" ht="15" customHeight="1">
      <c r="A9" s="132"/>
      <c r="B9" s="56" t="s">
        <v>509</v>
      </c>
      <c r="C9" s="159"/>
      <c r="D9" s="159"/>
      <c r="E9" s="193"/>
      <c r="F9" s="132"/>
      <c r="G9" s="132"/>
      <c r="H9" s="133"/>
      <c r="I9" s="133"/>
      <c r="J9" s="153"/>
      <c r="K9" s="154"/>
      <c r="L9" s="154"/>
      <c r="M9" s="154"/>
      <c r="N9" s="154"/>
      <c r="O9" s="154"/>
    </row>
    <row r="10" spans="1:15" ht="15" customHeight="1">
      <c r="A10" s="132"/>
      <c r="B10" s="56" t="s">
        <v>510</v>
      </c>
      <c r="C10" s="159"/>
      <c r="D10" s="159"/>
      <c r="E10" s="193"/>
      <c r="F10" s="132"/>
      <c r="G10" s="132"/>
      <c r="H10" s="133"/>
      <c r="I10" s="133"/>
      <c r="J10" s="153"/>
      <c r="K10" s="154"/>
      <c r="L10" s="154"/>
      <c r="M10" s="154"/>
      <c r="N10" s="154"/>
      <c r="O10" s="154"/>
    </row>
    <row r="11" spans="1:15" ht="15" customHeight="1">
      <c r="A11" s="132"/>
      <c r="B11" s="56" t="s">
        <v>511</v>
      </c>
      <c r="C11" s="159"/>
      <c r="D11" s="159"/>
      <c r="E11" s="193"/>
      <c r="F11" s="132"/>
      <c r="G11" s="132"/>
      <c r="H11" s="133"/>
      <c r="I11" s="133"/>
      <c r="J11" s="153"/>
      <c r="K11" s="154"/>
      <c r="L11" s="154"/>
      <c r="M11" s="154"/>
      <c r="N11" s="154"/>
      <c r="O11" s="154"/>
    </row>
    <row r="12" spans="1:15" ht="15" customHeight="1">
      <c r="A12" s="132"/>
      <c r="B12" s="56" t="s">
        <v>512</v>
      </c>
      <c r="E12" s="194"/>
      <c r="F12" s="132"/>
      <c r="G12" s="132"/>
      <c r="H12" s="133"/>
      <c r="I12" s="133"/>
      <c r="J12" s="153"/>
      <c r="K12" s="154"/>
      <c r="L12" s="154"/>
      <c r="M12" s="154"/>
      <c r="N12" s="154"/>
      <c r="O12" s="154"/>
    </row>
    <row r="13" spans="1:15" ht="15" customHeight="1">
      <c r="A13" s="132"/>
      <c r="B13" s="195"/>
      <c r="E13" s="194"/>
      <c r="F13" s="132"/>
      <c r="G13" s="132"/>
      <c r="H13" s="133"/>
      <c r="I13" s="133"/>
      <c r="J13" s="153"/>
      <c r="K13" s="154"/>
      <c r="L13" s="154"/>
      <c r="M13" s="154"/>
      <c r="N13" s="154"/>
      <c r="O13" s="154"/>
    </row>
    <row r="14" spans="1:15" ht="15" customHeight="1">
      <c r="A14" s="10" t="s">
        <v>31</v>
      </c>
      <c r="B14" s="150" t="s">
        <v>513</v>
      </c>
      <c r="C14" s="162"/>
      <c r="D14" s="162"/>
      <c r="E14" s="196"/>
      <c r="F14" s="142"/>
      <c r="G14" s="142"/>
      <c r="H14" s="230"/>
      <c r="I14" s="234"/>
      <c r="J14" s="143"/>
      <c r="K14" s="154"/>
      <c r="L14" s="154"/>
      <c r="M14" s="154"/>
      <c r="N14" s="154"/>
      <c r="O14" s="154"/>
    </row>
    <row r="15" spans="1:15" ht="15" customHeight="1">
      <c r="A15" s="142"/>
      <c r="B15" s="150" t="s">
        <v>514</v>
      </c>
      <c r="C15" s="162"/>
      <c r="D15" s="162"/>
      <c r="E15" s="196"/>
      <c r="F15" s="142"/>
      <c r="G15" s="142"/>
      <c r="H15" s="230"/>
      <c r="I15" s="234"/>
      <c r="J15" s="143"/>
      <c r="K15" s="154"/>
      <c r="L15" s="154"/>
      <c r="M15" s="154"/>
      <c r="N15" s="154"/>
      <c r="O15" s="154"/>
    </row>
    <row r="16" spans="1:15" ht="15" customHeight="1">
      <c r="A16" s="142"/>
      <c r="B16" s="150" t="s">
        <v>515</v>
      </c>
      <c r="C16" s="162"/>
      <c r="D16" s="162"/>
      <c r="E16" s="196"/>
      <c r="F16" s="14" t="s">
        <v>109</v>
      </c>
      <c r="G16" s="13">
        <f>(1.5*1.5*1.5)*2</f>
        <v>6.75</v>
      </c>
      <c r="H16" s="13" t="s">
        <v>15</v>
      </c>
      <c r="I16" s="96" t="s">
        <v>15</v>
      </c>
      <c r="J16" s="249"/>
      <c r="K16" s="154"/>
      <c r="L16" s="154"/>
      <c r="M16" s="154"/>
      <c r="N16" s="154"/>
      <c r="O16" s="154"/>
    </row>
    <row r="17" spans="1:15" ht="15" customHeight="1">
      <c r="A17" s="142"/>
      <c r="B17" s="197"/>
      <c r="C17" s="158"/>
      <c r="D17" s="158"/>
      <c r="E17" s="191"/>
      <c r="F17" s="142"/>
      <c r="G17" s="142"/>
      <c r="H17" s="13"/>
      <c r="I17" s="96"/>
      <c r="J17" s="143"/>
      <c r="K17" s="154"/>
      <c r="L17" s="154"/>
      <c r="M17" s="154"/>
      <c r="N17" s="154"/>
      <c r="O17" s="154"/>
    </row>
    <row r="18" spans="1:15" ht="15" customHeight="1">
      <c r="A18" s="142"/>
      <c r="B18" s="78" t="s">
        <v>516</v>
      </c>
      <c r="C18" s="163"/>
      <c r="D18" s="163"/>
      <c r="E18" s="198"/>
      <c r="F18" s="142"/>
      <c r="G18" s="142"/>
      <c r="H18" s="13"/>
      <c r="I18" s="96"/>
      <c r="J18" s="143"/>
      <c r="K18" s="154"/>
      <c r="L18" s="154"/>
      <c r="M18" s="154"/>
      <c r="N18" s="154"/>
      <c r="O18" s="154"/>
    </row>
    <row r="19" spans="1:15" s="166" customFormat="1" ht="15" customHeight="1">
      <c r="A19" s="134"/>
      <c r="B19" s="78" t="s">
        <v>517</v>
      </c>
      <c r="C19" s="164"/>
      <c r="D19" s="164"/>
      <c r="E19" s="199"/>
      <c r="F19" s="134"/>
      <c r="G19" s="134"/>
      <c r="H19" s="13"/>
      <c r="I19" s="96"/>
      <c r="J19" s="139"/>
      <c r="K19" s="165"/>
      <c r="L19" s="165"/>
      <c r="M19" s="165"/>
      <c r="N19" s="165"/>
      <c r="O19" s="165"/>
    </row>
    <row r="20" spans="1:15" s="166" customFormat="1" ht="15" customHeight="1">
      <c r="A20" s="134"/>
      <c r="B20" s="200"/>
      <c r="C20" s="164"/>
      <c r="D20" s="164"/>
      <c r="E20" s="199"/>
      <c r="F20" s="134"/>
      <c r="G20" s="134"/>
      <c r="H20" s="13"/>
      <c r="I20" s="96"/>
      <c r="J20" s="139"/>
      <c r="K20" s="165"/>
      <c r="L20" s="165"/>
      <c r="M20" s="165"/>
      <c r="N20" s="165"/>
      <c r="O20" s="165"/>
    </row>
    <row r="21" spans="1:15" s="166" customFormat="1" ht="15" customHeight="1">
      <c r="A21" s="10" t="s">
        <v>34</v>
      </c>
      <c r="B21" s="150" t="s">
        <v>518</v>
      </c>
      <c r="C21" s="167"/>
      <c r="D21" s="167"/>
      <c r="E21" s="201"/>
      <c r="F21" s="14" t="s">
        <v>109</v>
      </c>
      <c r="G21" s="13">
        <f>1.5*1.5*0.35</f>
        <v>0.78749999999999998</v>
      </c>
      <c r="H21" s="13" t="s">
        <v>15</v>
      </c>
      <c r="I21" s="96" t="s">
        <v>15</v>
      </c>
      <c r="J21" s="139"/>
      <c r="K21" s="165"/>
      <c r="L21" s="165"/>
      <c r="M21" s="165"/>
      <c r="N21" s="165"/>
      <c r="O21" s="165"/>
    </row>
    <row r="22" spans="1:15" s="166" customFormat="1" ht="15" customHeight="1">
      <c r="A22" s="10"/>
      <c r="B22" s="150"/>
      <c r="C22" s="168"/>
      <c r="D22" s="168"/>
      <c r="E22" s="202"/>
      <c r="F22" s="10"/>
      <c r="G22" s="13"/>
      <c r="H22" s="13"/>
      <c r="I22" s="96"/>
      <c r="J22" s="139"/>
      <c r="K22" s="165"/>
      <c r="L22" s="165"/>
      <c r="M22" s="165"/>
      <c r="N22" s="165"/>
      <c r="O22" s="165"/>
    </row>
    <row r="23" spans="1:15" s="166" customFormat="1" ht="15" customHeight="1">
      <c r="A23" s="10" t="s">
        <v>116</v>
      </c>
      <c r="B23" s="150" t="s">
        <v>519</v>
      </c>
      <c r="C23" s="167"/>
      <c r="D23" s="167"/>
      <c r="E23" s="201"/>
      <c r="F23" s="10"/>
      <c r="G23" s="13"/>
      <c r="H23" s="13"/>
      <c r="I23" s="96"/>
      <c r="J23" s="139"/>
      <c r="K23" s="165"/>
      <c r="L23" s="165"/>
      <c r="M23" s="165"/>
      <c r="N23" s="165"/>
      <c r="O23" s="165"/>
    </row>
    <row r="24" spans="1:15" s="166" customFormat="1" ht="15" customHeight="1">
      <c r="A24" s="10"/>
      <c r="B24" s="150" t="s">
        <v>520</v>
      </c>
      <c r="C24" s="167"/>
      <c r="D24" s="167"/>
      <c r="E24" s="201"/>
      <c r="F24" s="14" t="s">
        <v>109</v>
      </c>
      <c r="G24" s="13">
        <f>(0.6*0.6*2.7)*2</f>
        <v>1.944</v>
      </c>
      <c r="H24" s="13" t="s">
        <v>15</v>
      </c>
      <c r="I24" s="302" t="s">
        <v>15</v>
      </c>
      <c r="J24" s="139"/>
      <c r="K24" s="165"/>
      <c r="L24" s="165"/>
      <c r="M24" s="165"/>
      <c r="N24" s="165"/>
      <c r="O24" s="165"/>
    </row>
    <row r="25" spans="1:15" s="166" customFormat="1" ht="15" customHeight="1">
      <c r="A25" s="10"/>
      <c r="B25" s="150"/>
      <c r="C25" s="167"/>
      <c r="D25" s="167"/>
      <c r="E25" s="201"/>
      <c r="F25" s="10"/>
      <c r="G25" s="13"/>
      <c r="H25" s="13"/>
      <c r="I25" s="96"/>
      <c r="J25" s="139"/>
      <c r="K25" s="165"/>
      <c r="L25" s="165"/>
      <c r="M25" s="165"/>
      <c r="N25" s="165"/>
      <c r="O25" s="165"/>
    </row>
    <row r="26" spans="1:15" s="166" customFormat="1" ht="15" customHeight="1">
      <c r="A26" s="10" t="s">
        <v>120</v>
      </c>
      <c r="B26" s="150" t="s">
        <v>521</v>
      </c>
      <c r="C26" s="167"/>
      <c r="D26" s="167"/>
      <c r="E26" s="201"/>
      <c r="F26" s="10" t="s">
        <v>173</v>
      </c>
      <c r="G26" s="13">
        <v>200</v>
      </c>
      <c r="H26" s="13" t="s">
        <v>15</v>
      </c>
      <c r="I26" s="96" t="s">
        <v>15</v>
      </c>
      <c r="J26" s="139"/>
      <c r="K26" s="165"/>
      <c r="L26" s="165"/>
      <c r="M26" s="165"/>
      <c r="N26" s="165"/>
      <c r="O26" s="165"/>
    </row>
    <row r="27" spans="1:15" s="166" customFormat="1" ht="15" customHeight="1">
      <c r="A27" s="10"/>
      <c r="B27" s="150"/>
      <c r="C27" s="168"/>
      <c r="D27" s="168"/>
      <c r="E27" s="202"/>
      <c r="F27" s="10"/>
      <c r="G27" s="13"/>
      <c r="H27" s="13"/>
      <c r="I27" s="96"/>
      <c r="J27" s="139"/>
      <c r="K27" s="165"/>
      <c r="L27" s="165"/>
      <c r="M27" s="165"/>
      <c r="N27" s="165"/>
      <c r="O27" s="165"/>
    </row>
    <row r="28" spans="1:15" s="166" customFormat="1" ht="15" customHeight="1">
      <c r="A28" s="10" t="s">
        <v>123</v>
      </c>
      <c r="B28" s="150" t="s">
        <v>522</v>
      </c>
      <c r="C28" s="167"/>
      <c r="D28" s="167"/>
      <c r="E28" s="201"/>
      <c r="F28" s="13" t="s">
        <v>246</v>
      </c>
      <c r="G28" s="13">
        <v>10</v>
      </c>
      <c r="H28" s="13" t="s">
        <v>15</v>
      </c>
      <c r="I28" s="96" t="s">
        <v>15</v>
      </c>
      <c r="J28" s="139"/>
      <c r="K28" s="165"/>
      <c r="L28" s="165"/>
      <c r="M28" s="165"/>
      <c r="N28" s="165"/>
      <c r="O28" s="165"/>
    </row>
    <row r="29" spans="1:15" s="166" customFormat="1" ht="15" customHeight="1">
      <c r="A29" s="10"/>
      <c r="B29" s="150"/>
      <c r="C29" s="168"/>
      <c r="D29" s="168"/>
      <c r="E29" s="202"/>
      <c r="F29" s="10"/>
      <c r="G29" s="13"/>
      <c r="H29" s="13"/>
      <c r="I29" s="96"/>
      <c r="J29" s="139"/>
      <c r="K29" s="165"/>
      <c r="L29" s="165"/>
      <c r="M29" s="165"/>
      <c r="N29" s="165"/>
      <c r="O29" s="165"/>
    </row>
    <row r="30" spans="1:15" s="166" customFormat="1" ht="15" customHeight="1">
      <c r="A30" s="10" t="s">
        <v>128</v>
      </c>
      <c r="B30" s="150" t="s">
        <v>523</v>
      </c>
      <c r="C30" s="167"/>
      <c r="D30" s="167"/>
      <c r="E30" s="201"/>
      <c r="F30" s="13" t="s">
        <v>246</v>
      </c>
      <c r="G30" s="13">
        <v>10</v>
      </c>
      <c r="H30" s="13" t="s">
        <v>15</v>
      </c>
      <c r="I30" s="96" t="s">
        <v>15</v>
      </c>
      <c r="J30" s="139"/>
      <c r="K30" s="165"/>
      <c r="L30" s="165"/>
      <c r="M30" s="165"/>
      <c r="N30" s="165"/>
      <c r="O30" s="165"/>
    </row>
    <row r="31" spans="1:15" s="166" customFormat="1" ht="15" customHeight="1">
      <c r="A31" s="10"/>
      <c r="B31" s="150"/>
      <c r="C31" s="168"/>
      <c r="D31" s="168"/>
      <c r="E31" s="202"/>
      <c r="F31" s="10"/>
      <c r="G31" s="13"/>
      <c r="H31" s="13"/>
      <c r="I31" s="96"/>
      <c r="J31" s="139"/>
      <c r="K31" s="165"/>
      <c r="L31" s="165"/>
      <c r="M31" s="165"/>
      <c r="N31" s="165"/>
      <c r="O31" s="165"/>
    </row>
    <row r="32" spans="1:15" s="166" customFormat="1" ht="15" customHeight="1">
      <c r="A32" s="10" t="s">
        <v>131</v>
      </c>
      <c r="B32" s="150" t="s">
        <v>524</v>
      </c>
      <c r="C32" s="167"/>
      <c r="D32" s="167"/>
      <c r="E32" s="201"/>
      <c r="F32" s="10" t="s">
        <v>387</v>
      </c>
      <c r="G32" s="13">
        <v>2</v>
      </c>
      <c r="H32" s="13" t="s">
        <v>15</v>
      </c>
      <c r="I32" s="96" t="s">
        <v>15</v>
      </c>
      <c r="J32" s="139"/>
      <c r="K32" s="165"/>
      <c r="L32" s="165"/>
      <c r="M32" s="165"/>
      <c r="N32" s="165"/>
      <c r="O32" s="165"/>
    </row>
    <row r="33" spans="1:15" s="166" customFormat="1" ht="15" customHeight="1">
      <c r="A33" s="10"/>
      <c r="B33" s="150"/>
      <c r="C33" s="167"/>
      <c r="D33" s="167"/>
      <c r="E33" s="201"/>
      <c r="F33" s="134"/>
      <c r="G33" s="134"/>
      <c r="H33" s="13"/>
      <c r="I33" s="96"/>
      <c r="J33" s="139"/>
      <c r="K33" s="165"/>
      <c r="L33" s="165"/>
      <c r="M33" s="165"/>
      <c r="N33" s="165"/>
      <c r="O33" s="165"/>
    </row>
    <row r="34" spans="1:15" s="166" customFormat="1" ht="15" customHeight="1">
      <c r="A34" s="10"/>
      <c r="B34" s="56" t="s">
        <v>525</v>
      </c>
      <c r="C34" s="168"/>
      <c r="D34" s="168"/>
      <c r="E34" s="202"/>
      <c r="F34" s="134"/>
      <c r="G34" s="134"/>
      <c r="H34" s="13"/>
      <c r="I34" s="96"/>
      <c r="J34" s="139"/>
      <c r="K34" s="165"/>
      <c r="L34" s="165"/>
      <c r="M34" s="165"/>
      <c r="N34" s="165"/>
      <c r="O34" s="165"/>
    </row>
    <row r="35" spans="1:15" s="166" customFormat="1" ht="15" customHeight="1">
      <c r="A35" s="10"/>
      <c r="B35" s="151"/>
      <c r="C35" s="168"/>
      <c r="D35" s="168"/>
      <c r="E35" s="202"/>
      <c r="F35" s="134"/>
      <c r="G35" s="134"/>
      <c r="H35" s="13"/>
      <c r="I35" s="96"/>
      <c r="J35" s="139"/>
      <c r="K35" s="165"/>
      <c r="L35" s="165"/>
      <c r="M35" s="165"/>
      <c r="N35" s="165"/>
      <c r="O35" s="165"/>
    </row>
    <row r="36" spans="1:15" s="166" customFormat="1" ht="15" customHeight="1">
      <c r="A36" s="10" t="s">
        <v>135</v>
      </c>
      <c r="B36" s="150" t="s">
        <v>526</v>
      </c>
      <c r="C36" s="169"/>
      <c r="D36" s="169"/>
      <c r="E36" s="203"/>
      <c r="F36" s="134"/>
      <c r="G36" s="134"/>
      <c r="H36" s="13"/>
      <c r="I36" s="96"/>
      <c r="J36" s="139"/>
      <c r="K36" s="165"/>
      <c r="L36" s="165"/>
      <c r="M36" s="165"/>
      <c r="N36" s="165"/>
      <c r="O36" s="165"/>
    </row>
    <row r="37" spans="1:15" s="166" customFormat="1" ht="15" customHeight="1">
      <c r="A37" s="10"/>
      <c r="B37" s="150" t="s">
        <v>527</v>
      </c>
      <c r="C37" s="169"/>
      <c r="D37" s="169"/>
      <c r="E37" s="203"/>
      <c r="F37" s="134"/>
      <c r="G37" s="134"/>
      <c r="H37" s="13"/>
      <c r="I37" s="96"/>
      <c r="J37" s="139"/>
      <c r="K37" s="165"/>
      <c r="L37" s="165"/>
      <c r="M37" s="165"/>
      <c r="N37" s="165"/>
      <c r="O37" s="165"/>
    </row>
    <row r="38" spans="1:15" s="166" customFormat="1" ht="15" customHeight="1">
      <c r="A38" s="134"/>
      <c r="B38" s="150" t="s">
        <v>528</v>
      </c>
      <c r="C38" s="169"/>
      <c r="D38" s="169"/>
      <c r="E38" s="203"/>
      <c r="F38" s="134"/>
      <c r="G38" s="134"/>
      <c r="H38" s="13"/>
      <c r="I38" s="96"/>
      <c r="J38" s="139"/>
      <c r="K38" s="165"/>
      <c r="L38" s="165"/>
      <c r="M38" s="165"/>
      <c r="N38" s="165"/>
      <c r="O38" s="165"/>
    </row>
    <row r="39" spans="1:15" s="166" customFormat="1" ht="15" customHeight="1">
      <c r="A39" s="134"/>
      <c r="B39" s="150" t="s">
        <v>529</v>
      </c>
      <c r="C39" s="169"/>
      <c r="D39" s="169"/>
      <c r="E39" s="203"/>
      <c r="F39" s="134"/>
      <c r="G39" s="134"/>
      <c r="H39" s="13"/>
      <c r="I39" s="96"/>
      <c r="J39" s="139"/>
      <c r="K39" s="165"/>
      <c r="L39" s="165"/>
      <c r="M39" s="165"/>
      <c r="N39" s="165"/>
      <c r="O39" s="165"/>
    </row>
    <row r="40" spans="1:15" s="166" customFormat="1" ht="15" customHeight="1">
      <c r="A40" s="134"/>
      <c r="B40" s="150" t="s">
        <v>530</v>
      </c>
      <c r="C40" s="169"/>
      <c r="D40" s="169"/>
      <c r="E40" s="203"/>
      <c r="F40" s="134"/>
      <c r="G40" s="134"/>
      <c r="H40" s="13"/>
      <c r="I40" s="96"/>
      <c r="J40" s="139"/>
      <c r="K40" s="165"/>
      <c r="L40" s="165"/>
      <c r="M40" s="165"/>
      <c r="N40" s="165"/>
      <c r="O40" s="165"/>
    </row>
    <row r="41" spans="1:15" s="166" customFormat="1" ht="15" customHeight="1">
      <c r="A41" s="134"/>
      <c r="B41" s="150" t="s">
        <v>531</v>
      </c>
      <c r="C41" s="169"/>
      <c r="D41" s="169"/>
      <c r="E41" s="203"/>
      <c r="F41" s="134"/>
      <c r="G41" s="134"/>
      <c r="H41" s="13"/>
      <c r="I41" s="96"/>
      <c r="J41" s="139"/>
      <c r="K41" s="165"/>
      <c r="L41" s="165"/>
      <c r="M41" s="165"/>
      <c r="N41" s="165"/>
      <c r="O41" s="165"/>
    </row>
    <row r="42" spans="1:15" s="166" customFormat="1" ht="15" customHeight="1">
      <c r="A42" s="134"/>
      <c r="B42" s="150" t="s">
        <v>532</v>
      </c>
      <c r="C42" s="169"/>
      <c r="D42" s="169"/>
      <c r="E42" s="203"/>
      <c r="F42" s="134"/>
      <c r="G42" s="134"/>
      <c r="H42" s="13"/>
      <c r="I42" s="96"/>
      <c r="J42" s="139"/>
      <c r="K42" s="165"/>
      <c r="L42" s="165"/>
      <c r="M42" s="165"/>
      <c r="N42" s="165"/>
      <c r="O42" s="165"/>
    </row>
    <row r="43" spans="1:15" s="166" customFormat="1" ht="15" customHeight="1">
      <c r="A43" s="134"/>
      <c r="B43" s="150" t="s">
        <v>533</v>
      </c>
      <c r="C43" s="169"/>
      <c r="D43" s="169"/>
      <c r="E43" s="203"/>
      <c r="F43" s="134"/>
      <c r="G43" s="134"/>
      <c r="H43" s="13"/>
      <c r="I43" s="96"/>
      <c r="J43" s="139"/>
      <c r="K43" s="165"/>
      <c r="L43" s="165"/>
      <c r="M43" s="165"/>
      <c r="N43" s="165"/>
      <c r="O43" s="165"/>
    </row>
    <row r="44" spans="1:15" s="166" customFormat="1" ht="15" customHeight="1">
      <c r="A44" s="134"/>
      <c r="B44" s="150" t="s">
        <v>534</v>
      </c>
      <c r="C44" s="169"/>
      <c r="D44" s="169"/>
      <c r="E44" s="203"/>
      <c r="F44" s="134"/>
      <c r="G44" s="134"/>
      <c r="H44" s="13"/>
      <c r="I44" s="96"/>
      <c r="J44" s="139"/>
      <c r="K44" s="165"/>
      <c r="L44" s="165"/>
      <c r="M44" s="165"/>
      <c r="N44" s="165"/>
      <c r="O44" s="165"/>
    </row>
    <row r="45" spans="1:15" s="166" customFormat="1" ht="15" customHeight="1">
      <c r="A45" s="134"/>
      <c r="B45" s="150" t="s">
        <v>535</v>
      </c>
      <c r="C45" s="169"/>
      <c r="D45" s="169"/>
      <c r="E45" s="203"/>
      <c r="F45" s="10" t="s">
        <v>258</v>
      </c>
      <c r="G45" s="13">
        <v>2</v>
      </c>
      <c r="H45" s="13" t="s">
        <v>15</v>
      </c>
      <c r="I45" s="96" t="s">
        <v>15</v>
      </c>
      <c r="J45" s="139"/>
      <c r="K45" s="165"/>
      <c r="L45" s="165"/>
      <c r="M45" s="165"/>
      <c r="N45" s="165"/>
      <c r="O45" s="165"/>
    </row>
    <row r="46" spans="1:15" s="166" customFormat="1" ht="15" customHeight="1">
      <c r="A46" s="134"/>
      <c r="B46" s="151"/>
      <c r="C46" s="169"/>
      <c r="D46" s="169"/>
      <c r="E46" s="203"/>
      <c r="F46" s="134"/>
      <c r="G46" s="134"/>
      <c r="H46" s="13"/>
      <c r="I46" s="96"/>
      <c r="J46" s="139"/>
      <c r="K46" s="165"/>
      <c r="L46" s="165"/>
      <c r="M46" s="165"/>
      <c r="N46" s="165"/>
      <c r="O46" s="165"/>
    </row>
    <row r="47" spans="1:15" s="166" customFormat="1" ht="15" customHeight="1">
      <c r="A47" s="134"/>
      <c r="B47" s="151"/>
      <c r="C47" s="169"/>
      <c r="D47" s="169"/>
      <c r="E47" s="203"/>
      <c r="F47" s="134"/>
      <c r="G47" s="134"/>
      <c r="H47" s="13"/>
      <c r="I47" s="96"/>
      <c r="J47" s="139"/>
      <c r="K47" s="165"/>
      <c r="L47" s="165"/>
      <c r="M47" s="165"/>
      <c r="N47" s="165"/>
      <c r="O47" s="165"/>
    </row>
    <row r="48" spans="1:15" s="166" customFormat="1" ht="15.75">
      <c r="A48" s="185"/>
      <c r="B48" s="284" t="s">
        <v>536</v>
      </c>
      <c r="C48" s="285"/>
      <c r="D48" s="285"/>
      <c r="E48" s="286"/>
      <c r="F48" s="287"/>
      <c r="G48" s="287"/>
      <c r="H48" s="288"/>
      <c r="I48" s="259" t="e">
        <f>I16+I21+I24+I26+I28+I30+I32+I45</f>
        <v>#VALUE!</v>
      </c>
      <c r="J48" s="139"/>
      <c r="K48" s="165"/>
      <c r="L48" s="165"/>
      <c r="M48" s="165"/>
      <c r="N48" s="165"/>
      <c r="O48" s="165"/>
    </row>
    <row r="49" spans="1:15" s="166" customFormat="1" ht="16.149999999999999" customHeight="1">
      <c r="A49" s="185"/>
      <c r="B49" s="144"/>
      <c r="C49" s="145"/>
      <c r="D49" s="145"/>
      <c r="E49" s="204"/>
      <c r="F49" s="134"/>
      <c r="G49" s="134"/>
      <c r="H49" s="135"/>
      <c r="I49" s="96"/>
      <c r="J49" s="139"/>
      <c r="K49" s="165"/>
      <c r="L49" s="165"/>
      <c r="M49" s="165"/>
      <c r="N49" s="165"/>
      <c r="O49" s="165"/>
    </row>
    <row r="50" spans="1:15" s="166" customFormat="1" ht="15" customHeight="1">
      <c r="A50" s="136"/>
      <c r="B50" s="205"/>
      <c r="C50" s="170"/>
      <c r="D50" s="170"/>
      <c r="E50" s="206"/>
      <c r="F50" s="136"/>
      <c r="G50" s="136"/>
      <c r="H50" s="137"/>
      <c r="I50" s="96"/>
      <c r="J50" s="139"/>
      <c r="K50" s="165"/>
      <c r="L50" s="165"/>
      <c r="M50" s="165"/>
      <c r="N50" s="165"/>
      <c r="O50" s="165"/>
    </row>
    <row r="51" spans="1:15" s="166" customFormat="1" ht="15" customHeight="1">
      <c r="A51" s="289"/>
      <c r="B51" s="269" t="s">
        <v>537</v>
      </c>
      <c r="C51" s="290"/>
      <c r="D51" s="290"/>
      <c r="E51" s="291"/>
      <c r="F51" s="289"/>
      <c r="G51" s="289"/>
      <c r="H51" s="292"/>
      <c r="I51" s="98"/>
      <c r="J51" s="139"/>
      <c r="K51" s="165"/>
      <c r="L51" s="165"/>
      <c r="M51" s="165"/>
      <c r="N51" s="165"/>
      <c r="O51" s="165"/>
    </row>
    <row r="52" spans="1:15" s="166" customFormat="1" ht="15" customHeight="1">
      <c r="A52" s="136"/>
      <c r="B52" s="205"/>
      <c r="C52" s="170"/>
      <c r="D52" s="170"/>
      <c r="E52" s="206"/>
      <c r="F52" s="136"/>
      <c r="G52" s="136"/>
      <c r="H52" s="231"/>
      <c r="I52" s="96"/>
      <c r="J52" s="139"/>
      <c r="K52" s="165"/>
      <c r="L52" s="165"/>
      <c r="M52" s="165"/>
      <c r="N52" s="165"/>
      <c r="O52" s="165"/>
    </row>
    <row r="53" spans="1:15" s="166" customFormat="1" ht="15" customHeight="1">
      <c r="A53" s="136"/>
      <c r="B53" s="78" t="s">
        <v>538</v>
      </c>
      <c r="C53" s="171"/>
      <c r="D53" s="171"/>
      <c r="E53" s="207"/>
      <c r="F53" s="136"/>
      <c r="G53" s="136"/>
      <c r="H53" s="231"/>
      <c r="I53" s="96"/>
      <c r="J53" s="139"/>
      <c r="K53" s="165"/>
      <c r="L53" s="165"/>
      <c r="M53" s="165"/>
      <c r="N53" s="165"/>
      <c r="O53" s="165"/>
    </row>
    <row r="54" spans="1:15" s="166" customFormat="1" ht="15" customHeight="1">
      <c r="A54" s="136"/>
      <c r="B54" s="78" t="s">
        <v>539</v>
      </c>
      <c r="C54" s="171"/>
      <c r="D54" s="171"/>
      <c r="E54" s="207"/>
      <c r="F54" s="136"/>
      <c r="G54" s="136"/>
      <c r="H54" s="231"/>
      <c r="I54" s="96"/>
      <c r="J54" s="139"/>
      <c r="K54" s="165"/>
      <c r="L54" s="165"/>
      <c r="M54" s="165"/>
      <c r="N54" s="165"/>
      <c r="O54" s="165"/>
    </row>
    <row r="55" spans="1:15" s="166" customFormat="1" ht="15" customHeight="1">
      <c r="A55" s="136"/>
      <c r="B55" s="78" t="s">
        <v>540</v>
      </c>
      <c r="C55" s="171"/>
      <c r="D55" s="171"/>
      <c r="E55" s="207"/>
      <c r="F55" s="136"/>
      <c r="G55" s="136"/>
      <c r="H55" s="231"/>
      <c r="I55" s="96"/>
      <c r="J55" s="139"/>
      <c r="K55" s="165"/>
      <c r="L55" s="165"/>
      <c r="M55" s="165"/>
      <c r="N55" s="165"/>
      <c r="O55" s="165"/>
    </row>
    <row r="56" spans="1:15" s="166" customFormat="1" ht="15" customHeight="1">
      <c r="A56" s="136"/>
      <c r="B56" s="78" t="s">
        <v>541</v>
      </c>
      <c r="C56" s="171"/>
      <c r="D56" s="171"/>
      <c r="E56" s="207"/>
      <c r="F56" s="136"/>
      <c r="G56" s="136"/>
      <c r="H56" s="231"/>
      <c r="I56" s="96"/>
      <c r="J56" s="139"/>
      <c r="K56" s="165"/>
      <c r="L56" s="165"/>
      <c r="M56" s="165"/>
      <c r="N56" s="165"/>
      <c r="O56" s="165"/>
    </row>
    <row r="57" spans="1:15" s="166" customFormat="1" ht="15" customHeight="1">
      <c r="A57" s="136"/>
      <c r="B57" s="78" t="s">
        <v>542</v>
      </c>
      <c r="C57" s="171"/>
      <c r="D57" s="171"/>
      <c r="E57" s="207"/>
      <c r="F57" s="136"/>
      <c r="G57" s="136"/>
      <c r="H57" s="231"/>
      <c r="I57" s="96"/>
      <c r="J57" s="139"/>
      <c r="K57" s="165"/>
      <c r="L57" s="165"/>
      <c r="M57" s="165"/>
      <c r="N57" s="165"/>
      <c r="O57" s="165"/>
    </row>
    <row r="58" spans="1:15" s="166" customFormat="1" ht="15" customHeight="1">
      <c r="A58" s="136"/>
      <c r="B58" s="78" t="s">
        <v>543</v>
      </c>
      <c r="C58" s="171"/>
      <c r="D58" s="171"/>
      <c r="E58" s="207"/>
      <c r="F58" s="136"/>
      <c r="G58" s="136"/>
      <c r="H58" s="231"/>
      <c r="I58" s="96"/>
      <c r="J58" s="139"/>
      <c r="K58" s="165"/>
      <c r="L58" s="165"/>
      <c r="M58" s="165"/>
      <c r="N58" s="165"/>
      <c r="O58" s="165"/>
    </row>
    <row r="59" spans="1:15" s="166" customFormat="1" ht="15" customHeight="1">
      <c r="A59" s="136"/>
      <c r="B59" s="208"/>
      <c r="C59" s="171"/>
      <c r="D59" s="171"/>
      <c r="E59" s="207"/>
      <c r="F59" s="136"/>
      <c r="G59" s="136"/>
      <c r="H59" s="231"/>
      <c r="I59" s="96"/>
      <c r="J59" s="139"/>
      <c r="K59" s="165"/>
      <c r="L59" s="165"/>
      <c r="M59" s="165"/>
      <c r="N59" s="165"/>
      <c r="O59" s="165"/>
    </row>
    <row r="60" spans="1:15" s="166" customFormat="1" ht="15" customHeight="1">
      <c r="A60" s="136"/>
      <c r="B60" s="82" t="s">
        <v>544</v>
      </c>
      <c r="C60" s="171"/>
      <c r="D60" s="171"/>
      <c r="E60" s="207"/>
      <c r="F60" s="136"/>
      <c r="G60" s="136"/>
      <c r="H60" s="231"/>
      <c r="I60" s="96"/>
      <c r="J60" s="139"/>
      <c r="K60" s="165"/>
      <c r="L60" s="165"/>
      <c r="M60" s="165"/>
      <c r="N60" s="165"/>
      <c r="O60" s="165"/>
    </row>
    <row r="61" spans="1:15" s="166" customFormat="1" ht="15" customHeight="1">
      <c r="A61" s="146"/>
      <c r="B61" s="209"/>
      <c r="C61" s="172"/>
      <c r="D61" s="172"/>
      <c r="E61" s="210"/>
      <c r="F61" s="146"/>
      <c r="G61" s="146"/>
      <c r="H61" s="147"/>
      <c r="I61" s="96" t="s">
        <v>15</v>
      </c>
      <c r="J61" s="139"/>
      <c r="K61" s="165"/>
      <c r="L61" s="165"/>
      <c r="M61" s="165"/>
      <c r="N61" s="165"/>
      <c r="O61" s="165"/>
    </row>
    <row r="62" spans="1:15" s="166" customFormat="1" ht="15" customHeight="1">
      <c r="A62" s="10" t="s">
        <v>31</v>
      </c>
      <c r="B62" s="150" t="s">
        <v>545</v>
      </c>
      <c r="C62" s="122"/>
      <c r="D62" s="122"/>
      <c r="E62" s="211"/>
      <c r="F62" s="13" t="s">
        <v>246</v>
      </c>
      <c r="G62" s="13">
        <v>60</v>
      </c>
      <c r="H62" s="13" t="s">
        <v>15</v>
      </c>
      <c r="I62" s="96" t="s">
        <v>15</v>
      </c>
      <c r="J62" s="139"/>
      <c r="K62" s="165"/>
      <c r="L62" s="165"/>
      <c r="M62" s="165"/>
      <c r="N62" s="165"/>
      <c r="O62" s="165"/>
    </row>
    <row r="63" spans="1:15" s="166" customFormat="1" ht="15" customHeight="1">
      <c r="A63" s="10"/>
      <c r="B63" s="150"/>
      <c r="C63" s="122"/>
      <c r="D63" s="122"/>
      <c r="E63" s="211"/>
      <c r="F63" s="10"/>
      <c r="G63" s="13"/>
      <c r="H63" s="13"/>
      <c r="I63" s="96"/>
      <c r="J63" s="139"/>
      <c r="K63" s="165"/>
      <c r="L63" s="165"/>
      <c r="M63" s="165"/>
      <c r="N63" s="165"/>
      <c r="O63" s="165"/>
    </row>
    <row r="64" spans="1:15" s="166" customFormat="1" ht="15" customHeight="1">
      <c r="A64" s="10" t="s">
        <v>34</v>
      </c>
      <c r="B64" s="150" t="s">
        <v>546</v>
      </c>
      <c r="C64" s="122"/>
      <c r="D64" s="122"/>
      <c r="E64" s="211"/>
      <c r="F64" s="10"/>
      <c r="G64" s="13"/>
      <c r="H64" s="13"/>
      <c r="I64" s="96"/>
      <c r="J64" s="139"/>
      <c r="K64" s="165"/>
      <c r="L64" s="165"/>
      <c r="M64" s="165"/>
      <c r="N64" s="165"/>
      <c r="O64" s="165"/>
    </row>
    <row r="65" spans="1:15" s="166" customFormat="1" ht="15" customHeight="1">
      <c r="A65" s="10"/>
      <c r="B65" s="150"/>
      <c r="C65" s="122"/>
      <c r="D65" s="122"/>
      <c r="E65" s="211"/>
      <c r="F65" s="14" t="s">
        <v>109</v>
      </c>
      <c r="G65" s="13">
        <v>1.5</v>
      </c>
      <c r="H65" s="13" t="s">
        <v>15</v>
      </c>
      <c r="I65" s="96" t="s">
        <v>15</v>
      </c>
      <c r="J65" s="139"/>
      <c r="K65" s="165"/>
      <c r="L65" s="165"/>
      <c r="M65" s="165"/>
      <c r="N65" s="165"/>
      <c r="O65" s="165"/>
    </row>
    <row r="66" spans="1:15" s="166" customFormat="1" ht="15" customHeight="1">
      <c r="A66" s="10"/>
      <c r="B66" s="150"/>
      <c r="C66" s="122"/>
      <c r="D66" s="122"/>
      <c r="E66" s="211"/>
      <c r="F66" s="10"/>
      <c r="G66" s="13"/>
      <c r="H66" s="13"/>
      <c r="I66" s="96"/>
      <c r="J66" s="139"/>
      <c r="K66" s="165"/>
      <c r="L66" s="165"/>
      <c r="M66" s="165"/>
      <c r="N66" s="165"/>
      <c r="O66" s="165"/>
    </row>
    <row r="67" spans="1:15" s="166" customFormat="1" ht="15" customHeight="1">
      <c r="A67" s="10" t="s">
        <v>116</v>
      </c>
      <c r="B67" s="150" t="s">
        <v>547</v>
      </c>
      <c r="C67" s="122"/>
      <c r="D67" s="122"/>
      <c r="E67" s="211"/>
      <c r="F67" s="10"/>
      <c r="G67" s="13"/>
      <c r="H67" s="13"/>
      <c r="I67" s="96"/>
      <c r="J67" s="139"/>
      <c r="K67" s="165"/>
      <c r="L67" s="165"/>
      <c r="M67" s="165"/>
      <c r="N67" s="165"/>
      <c r="O67" s="165"/>
    </row>
    <row r="68" spans="1:15" s="166" customFormat="1" ht="15" customHeight="1">
      <c r="A68" s="10"/>
      <c r="B68" s="150" t="s">
        <v>548</v>
      </c>
      <c r="C68" s="122"/>
      <c r="D68" s="122"/>
      <c r="E68" s="211"/>
      <c r="F68" s="10"/>
      <c r="G68" s="13"/>
      <c r="H68" s="13"/>
      <c r="I68" s="96"/>
      <c r="J68" s="139"/>
      <c r="K68" s="165"/>
      <c r="L68" s="165"/>
      <c r="M68" s="165"/>
      <c r="N68" s="165"/>
      <c r="O68" s="165"/>
    </row>
    <row r="69" spans="1:15" s="166" customFormat="1" ht="15" customHeight="1">
      <c r="A69" s="10"/>
      <c r="B69" s="150" t="s">
        <v>549</v>
      </c>
      <c r="C69" s="122"/>
      <c r="D69" s="122"/>
      <c r="E69" s="211"/>
      <c r="F69" s="10"/>
      <c r="G69" s="13"/>
      <c r="H69" s="13"/>
      <c r="I69" s="96"/>
      <c r="J69" s="139"/>
      <c r="K69" s="165"/>
      <c r="L69" s="165"/>
      <c r="M69" s="165"/>
      <c r="N69" s="165"/>
      <c r="O69" s="165"/>
    </row>
    <row r="70" spans="1:15" s="166" customFormat="1" ht="15" customHeight="1">
      <c r="A70" s="10"/>
      <c r="B70" s="150" t="s">
        <v>550</v>
      </c>
      <c r="C70" s="122"/>
      <c r="D70" s="122"/>
      <c r="E70" s="211"/>
      <c r="F70" s="10" t="s">
        <v>258</v>
      </c>
      <c r="G70" s="13">
        <v>33</v>
      </c>
      <c r="H70" s="13" t="s">
        <v>15</v>
      </c>
      <c r="I70" s="96" t="s">
        <v>15</v>
      </c>
      <c r="J70" s="255"/>
      <c r="K70" s="165"/>
      <c r="L70" s="165"/>
      <c r="M70" s="165"/>
      <c r="N70" s="165"/>
      <c r="O70" s="165"/>
    </row>
    <row r="71" spans="1:15" s="166" customFormat="1" ht="15" customHeight="1">
      <c r="A71" s="10"/>
      <c r="B71" s="150"/>
      <c r="C71" s="122"/>
      <c r="D71" s="122"/>
      <c r="E71" s="211"/>
      <c r="F71" s="10"/>
      <c r="G71" s="13"/>
      <c r="H71" s="13"/>
      <c r="I71" s="96"/>
      <c r="J71" s="139"/>
      <c r="K71" s="165"/>
      <c r="L71" s="165"/>
      <c r="M71" s="165"/>
      <c r="N71" s="165"/>
      <c r="O71" s="165"/>
    </row>
    <row r="72" spans="1:15" s="166" customFormat="1" ht="15" customHeight="1">
      <c r="A72" s="10" t="s">
        <v>120</v>
      </c>
      <c r="B72" s="150" t="s">
        <v>551</v>
      </c>
      <c r="C72" s="122"/>
      <c r="D72" s="122"/>
      <c r="E72" s="211"/>
      <c r="F72" s="10"/>
      <c r="G72" s="13"/>
      <c r="H72" s="13"/>
      <c r="I72" s="96"/>
      <c r="J72" s="139"/>
      <c r="K72" s="165"/>
      <c r="L72" s="165"/>
      <c r="M72" s="165"/>
      <c r="N72" s="165"/>
      <c r="O72" s="165"/>
    </row>
    <row r="73" spans="1:15" s="166" customFormat="1" ht="15" customHeight="1">
      <c r="A73" s="10"/>
      <c r="B73" s="150" t="s">
        <v>552</v>
      </c>
      <c r="C73" s="122"/>
      <c r="D73" s="122"/>
      <c r="E73" s="211"/>
      <c r="F73" s="10" t="s">
        <v>258</v>
      </c>
      <c r="G73" s="13">
        <v>33</v>
      </c>
      <c r="H73" s="13" t="s">
        <v>15</v>
      </c>
      <c r="I73" s="96" t="s">
        <v>15</v>
      </c>
      <c r="J73" s="255"/>
      <c r="K73" s="165"/>
      <c r="L73" s="165"/>
      <c r="M73" s="165"/>
      <c r="N73" s="165"/>
      <c r="O73" s="165"/>
    </row>
    <row r="74" spans="1:15" s="166" customFormat="1" ht="15" customHeight="1">
      <c r="A74" s="10"/>
      <c r="B74" s="151"/>
      <c r="C74" s="122"/>
      <c r="D74" s="122"/>
      <c r="E74" s="211"/>
      <c r="F74" s="185"/>
      <c r="G74" s="13"/>
      <c r="H74" s="13"/>
      <c r="I74" s="96"/>
      <c r="J74" s="139"/>
      <c r="K74" s="165"/>
      <c r="L74" s="165"/>
      <c r="M74" s="165"/>
      <c r="N74" s="165"/>
      <c r="O74" s="165"/>
    </row>
    <row r="75" spans="1:15" s="166" customFormat="1" ht="15" customHeight="1">
      <c r="A75" s="10"/>
      <c r="B75" s="82" t="s">
        <v>553</v>
      </c>
      <c r="C75" s="122"/>
      <c r="D75" s="122"/>
      <c r="E75" s="211"/>
      <c r="F75" s="185"/>
      <c r="G75" s="13"/>
      <c r="H75" s="13"/>
      <c r="I75" s="96"/>
      <c r="J75" s="139"/>
      <c r="K75" s="165"/>
      <c r="L75" s="165"/>
      <c r="M75" s="165"/>
      <c r="N75" s="165"/>
      <c r="O75" s="165"/>
    </row>
    <row r="76" spans="1:15" s="166" customFormat="1" ht="15" customHeight="1">
      <c r="A76" s="10"/>
      <c r="B76" s="208"/>
      <c r="C76" s="122"/>
      <c r="D76" s="122"/>
      <c r="E76" s="211"/>
      <c r="F76" s="185"/>
      <c r="G76" s="185"/>
      <c r="H76" s="13"/>
      <c r="I76" s="96"/>
      <c r="J76" s="139"/>
      <c r="K76" s="165"/>
      <c r="L76" s="165"/>
      <c r="M76" s="165"/>
      <c r="N76" s="165"/>
      <c r="O76" s="165"/>
    </row>
    <row r="77" spans="1:15" s="166" customFormat="1" ht="15" customHeight="1">
      <c r="A77" s="10" t="s">
        <v>123</v>
      </c>
      <c r="B77" s="150" t="s">
        <v>554</v>
      </c>
      <c r="C77" s="122"/>
      <c r="D77" s="122"/>
      <c r="E77" s="211"/>
      <c r="F77" s="138"/>
      <c r="G77" s="138"/>
      <c r="H77" s="13"/>
      <c r="I77" s="96"/>
      <c r="J77" s="139"/>
      <c r="K77" s="165"/>
      <c r="L77" s="165"/>
      <c r="M77" s="165"/>
      <c r="N77" s="165"/>
      <c r="O77" s="165"/>
    </row>
    <row r="78" spans="1:15" s="166" customFormat="1" ht="15" customHeight="1">
      <c r="A78" s="10"/>
      <c r="B78" s="150" t="s">
        <v>555</v>
      </c>
      <c r="C78" s="122"/>
      <c r="D78" s="122"/>
      <c r="E78" s="211"/>
      <c r="F78" s="185"/>
      <c r="G78" s="185"/>
      <c r="H78" s="13"/>
      <c r="I78" s="96"/>
      <c r="J78" s="139"/>
      <c r="K78" s="165"/>
      <c r="L78" s="165"/>
      <c r="M78" s="165"/>
      <c r="N78" s="165"/>
      <c r="O78" s="165"/>
    </row>
    <row r="79" spans="1:15" s="166" customFormat="1" ht="15" customHeight="1">
      <c r="A79" s="10"/>
      <c r="B79" s="150" t="s">
        <v>556</v>
      </c>
      <c r="C79" s="122"/>
      <c r="D79" s="122"/>
      <c r="E79" s="211"/>
      <c r="F79" s="185"/>
      <c r="G79" s="185"/>
      <c r="H79" s="13"/>
      <c r="I79" s="96"/>
      <c r="J79" s="139"/>
      <c r="K79" s="165"/>
      <c r="L79" s="165"/>
      <c r="M79" s="165"/>
      <c r="N79" s="165"/>
      <c r="O79" s="165"/>
    </row>
    <row r="80" spans="1:15" s="166" customFormat="1" ht="15" customHeight="1">
      <c r="A80" s="10"/>
      <c r="B80" s="150" t="s">
        <v>557</v>
      </c>
      <c r="C80" s="122"/>
      <c r="D80" s="122"/>
      <c r="E80" s="211"/>
      <c r="F80" s="14" t="s">
        <v>109</v>
      </c>
      <c r="G80" s="13">
        <f>G65</f>
        <v>1.5</v>
      </c>
      <c r="H80" s="13" t="s">
        <v>15</v>
      </c>
      <c r="I80" s="96" t="s">
        <v>15</v>
      </c>
      <c r="J80" s="139"/>
      <c r="K80" s="165"/>
      <c r="L80" s="165"/>
      <c r="M80" s="165"/>
      <c r="N80" s="165"/>
      <c r="O80" s="165"/>
    </row>
    <row r="81" spans="1:15" s="166" customFormat="1" ht="15" customHeight="1">
      <c r="A81" s="10"/>
      <c r="B81" s="150"/>
      <c r="C81" s="122"/>
      <c r="D81" s="122"/>
      <c r="E81" s="211"/>
      <c r="F81" s="10"/>
      <c r="G81" s="13"/>
      <c r="H81" s="13"/>
      <c r="I81" s="96"/>
      <c r="J81" s="139"/>
      <c r="K81" s="165"/>
      <c r="L81" s="165"/>
      <c r="M81" s="165"/>
      <c r="N81" s="165"/>
      <c r="O81" s="165"/>
    </row>
    <row r="82" spans="1:15" s="166" customFormat="1" ht="15" customHeight="1">
      <c r="A82" s="10" t="s">
        <v>128</v>
      </c>
      <c r="B82" s="150" t="s">
        <v>558</v>
      </c>
      <c r="C82" s="122"/>
      <c r="D82" s="122"/>
      <c r="E82" s="211"/>
      <c r="F82" s="10"/>
      <c r="G82" s="13"/>
      <c r="H82" s="13"/>
      <c r="I82" s="96"/>
      <c r="J82" s="139"/>
      <c r="K82" s="165"/>
      <c r="L82" s="165"/>
      <c r="M82" s="165"/>
      <c r="N82" s="165"/>
      <c r="O82" s="165"/>
    </row>
    <row r="83" spans="1:15" s="166" customFormat="1" ht="15" customHeight="1">
      <c r="A83" s="10"/>
      <c r="B83" s="150" t="s">
        <v>559</v>
      </c>
      <c r="C83" s="122"/>
      <c r="D83" s="122"/>
      <c r="E83" s="211"/>
      <c r="F83" s="10"/>
      <c r="G83" s="13"/>
      <c r="H83" s="13"/>
      <c r="I83" s="96"/>
      <c r="J83" s="139"/>
      <c r="K83" s="165"/>
      <c r="L83" s="165"/>
      <c r="M83" s="165"/>
      <c r="N83" s="165"/>
      <c r="O83" s="165"/>
    </row>
    <row r="84" spans="1:15" s="166" customFormat="1" ht="15" customHeight="1">
      <c r="A84" s="10"/>
      <c r="B84" s="150" t="s">
        <v>560</v>
      </c>
      <c r="C84" s="122"/>
      <c r="D84" s="122"/>
      <c r="E84" s="211"/>
      <c r="F84" s="10" t="s">
        <v>46</v>
      </c>
      <c r="G84" s="13">
        <v>100</v>
      </c>
      <c r="H84" s="13" t="s">
        <v>15</v>
      </c>
      <c r="I84" s="96" t="s">
        <v>15</v>
      </c>
      <c r="J84" s="139"/>
      <c r="K84" s="165"/>
      <c r="L84" s="165"/>
      <c r="M84" s="165"/>
      <c r="N84" s="165"/>
      <c r="O84" s="165"/>
    </row>
    <row r="85" spans="1:15" s="166" customFormat="1" ht="15" customHeight="1">
      <c r="A85" s="10"/>
      <c r="B85" s="150"/>
      <c r="C85" s="122"/>
      <c r="D85" s="122"/>
      <c r="E85" s="211"/>
      <c r="F85" s="10"/>
      <c r="G85" s="13"/>
      <c r="H85" s="13"/>
      <c r="I85" s="96"/>
      <c r="J85" s="139"/>
      <c r="K85" s="165"/>
      <c r="L85" s="165"/>
      <c r="M85" s="165"/>
      <c r="N85" s="165"/>
      <c r="O85" s="165"/>
    </row>
    <row r="86" spans="1:15" s="166" customFormat="1" ht="15" customHeight="1">
      <c r="A86" s="10" t="s">
        <v>131</v>
      </c>
      <c r="B86" s="150" t="s">
        <v>561</v>
      </c>
      <c r="C86" s="122"/>
      <c r="D86" s="122"/>
      <c r="E86" s="211"/>
      <c r="F86" s="10" t="s">
        <v>38</v>
      </c>
      <c r="G86" s="13">
        <v>1</v>
      </c>
      <c r="H86" s="13" t="s">
        <v>15</v>
      </c>
      <c r="I86" s="96" t="s">
        <v>15</v>
      </c>
      <c r="J86" s="139"/>
      <c r="K86" s="165"/>
      <c r="L86" s="165"/>
      <c r="M86" s="165"/>
      <c r="N86" s="165"/>
      <c r="O86" s="165"/>
    </row>
    <row r="87" spans="1:15" s="166" customFormat="1" ht="15" customHeight="1">
      <c r="A87" s="10"/>
      <c r="B87" s="150"/>
      <c r="C87" s="122"/>
      <c r="D87" s="122"/>
      <c r="E87" s="211"/>
      <c r="F87" s="10"/>
      <c r="G87" s="13"/>
      <c r="H87" s="13"/>
      <c r="I87" s="96"/>
      <c r="J87" s="139"/>
      <c r="K87" s="165"/>
      <c r="L87" s="165"/>
      <c r="M87" s="165"/>
      <c r="N87" s="165"/>
      <c r="O87" s="165"/>
    </row>
    <row r="88" spans="1:15" s="166" customFormat="1" ht="15" customHeight="1">
      <c r="A88" s="10" t="s">
        <v>135</v>
      </c>
      <c r="B88" s="150" t="s">
        <v>562</v>
      </c>
      <c r="C88" s="122"/>
      <c r="D88" s="122"/>
      <c r="E88" s="211"/>
      <c r="F88" s="10"/>
      <c r="G88" s="13"/>
      <c r="H88" s="13"/>
      <c r="I88" s="96"/>
      <c r="J88" s="139"/>
      <c r="K88" s="165"/>
      <c r="L88" s="165"/>
      <c r="M88" s="165"/>
      <c r="N88" s="165"/>
      <c r="O88" s="165"/>
    </row>
    <row r="89" spans="1:15" s="166" customFormat="1" ht="15" customHeight="1">
      <c r="A89" s="10"/>
      <c r="B89" s="150" t="s">
        <v>563</v>
      </c>
      <c r="C89" s="122"/>
      <c r="D89" s="122"/>
      <c r="E89" s="211"/>
      <c r="F89" s="10" t="s">
        <v>46</v>
      </c>
      <c r="G89" s="13">
        <v>100</v>
      </c>
      <c r="H89" s="13" t="s">
        <v>15</v>
      </c>
      <c r="I89" s="96" t="s">
        <v>15</v>
      </c>
      <c r="J89" s="139"/>
      <c r="K89" s="165"/>
      <c r="L89" s="165"/>
      <c r="M89" s="165"/>
      <c r="N89" s="165"/>
      <c r="O89" s="165"/>
    </row>
    <row r="90" spans="1:15" s="166" customFormat="1" ht="15" customHeight="1">
      <c r="A90" s="10"/>
      <c r="B90" s="150"/>
      <c r="C90" s="122"/>
      <c r="D90" s="122"/>
      <c r="E90" s="211"/>
      <c r="F90" s="10"/>
      <c r="G90" s="13"/>
      <c r="H90" s="13" t="s">
        <v>15</v>
      </c>
      <c r="I90" s="96"/>
      <c r="J90" s="139"/>
      <c r="K90" s="165"/>
      <c r="L90" s="165"/>
      <c r="M90" s="165"/>
      <c r="N90" s="165"/>
      <c r="O90" s="165"/>
    </row>
    <row r="91" spans="1:15" s="166" customFormat="1" ht="15" customHeight="1">
      <c r="A91" s="10" t="s">
        <v>140</v>
      </c>
      <c r="B91" s="150" t="s">
        <v>564</v>
      </c>
      <c r="C91" s="122"/>
      <c r="D91" s="122"/>
      <c r="E91" s="211"/>
      <c r="F91" s="10" t="s">
        <v>46</v>
      </c>
      <c r="G91" s="13">
        <v>14.29</v>
      </c>
      <c r="H91" s="13" t="s">
        <v>15</v>
      </c>
      <c r="I91" s="96" t="s">
        <v>15</v>
      </c>
      <c r="J91" s="139"/>
      <c r="K91" s="165"/>
      <c r="L91" s="165"/>
      <c r="M91" s="165"/>
      <c r="N91" s="165"/>
      <c r="O91" s="165"/>
    </row>
    <row r="92" spans="1:15" s="166" customFormat="1" ht="15" customHeight="1">
      <c r="A92" s="10"/>
      <c r="B92" s="151"/>
      <c r="C92" s="122"/>
      <c r="D92" s="122"/>
      <c r="E92" s="211"/>
      <c r="F92" s="10"/>
      <c r="G92" s="13"/>
      <c r="H92" s="13"/>
      <c r="I92" s="96"/>
      <c r="J92" s="139"/>
      <c r="K92" s="165"/>
      <c r="L92" s="165"/>
      <c r="M92" s="165"/>
      <c r="N92" s="165"/>
      <c r="O92" s="165"/>
    </row>
    <row r="93" spans="1:15" s="166" customFormat="1" ht="15" customHeight="1">
      <c r="A93" s="10" t="s">
        <v>295</v>
      </c>
      <c r="B93" s="150" t="s">
        <v>565</v>
      </c>
      <c r="C93" s="122"/>
      <c r="D93" s="122"/>
      <c r="E93" s="211"/>
      <c r="F93" s="10"/>
      <c r="G93" s="13"/>
      <c r="H93" s="13"/>
      <c r="J93" s="251"/>
      <c r="K93" s="165"/>
      <c r="L93" s="165"/>
      <c r="M93" s="165"/>
      <c r="N93" s="165"/>
      <c r="O93" s="165"/>
    </row>
    <row r="94" spans="1:15" s="166" customFormat="1" ht="15" customHeight="1">
      <c r="A94" s="10"/>
      <c r="B94" s="150" t="s">
        <v>566</v>
      </c>
      <c r="C94" s="122"/>
      <c r="D94" s="122"/>
      <c r="E94" s="211"/>
      <c r="F94" s="10"/>
      <c r="G94" s="13"/>
      <c r="H94" s="13"/>
      <c r="I94" s="96"/>
      <c r="J94" s="139"/>
      <c r="K94" s="165"/>
      <c r="L94" s="165"/>
      <c r="M94" s="165"/>
      <c r="N94" s="165"/>
      <c r="O94" s="165"/>
    </row>
    <row r="95" spans="1:15" s="166" customFormat="1" ht="15" customHeight="1">
      <c r="A95" s="10"/>
      <c r="B95" s="150" t="s">
        <v>567</v>
      </c>
      <c r="C95" s="122"/>
      <c r="D95" s="122"/>
      <c r="E95" s="211"/>
      <c r="F95" s="10" t="s">
        <v>46</v>
      </c>
      <c r="G95" s="13">
        <v>100</v>
      </c>
      <c r="H95" s="13" t="s">
        <v>15</v>
      </c>
      <c r="I95" s="96" t="s">
        <v>15</v>
      </c>
      <c r="J95" s="139"/>
      <c r="K95" s="165"/>
      <c r="L95" s="165"/>
      <c r="M95" s="165"/>
      <c r="N95" s="165"/>
      <c r="O95" s="165"/>
    </row>
    <row r="96" spans="1:15" s="166" customFormat="1" ht="15" customHeight="1">
      <c r="A96" s="10"/>
      <c r="B96" s="150"/>
      <c r="C96" s="122"/>
      <c r="D96" s="122"/>
      <c r="E96" s="211"/>
      <c r="F96" s="10"/>
      <c r="G96" s="13"/>
      <c r="H96" s="13"/>
      <c r="I96" s="96"/>
      <c r="J96" s="139"/>
      <c r="K96" s="165"/>
      <c r="L96" s="165"/>
      <c r="M96" s="165"/>
      <c r="N96" s="165"/>
      <c r="O96" s="165"/>
    </row>
    <row r="97" spans="1:15" s="166" customFormat="1" ht="15" customHeight="1">
      <c r="A97" s="10" t="s">
        <v>425</v>
      </c>
      <c r="B97" s="150" t="s">
        <v>568</v>
      </c>
      <c r="C97" s="122"/>
      <c r="D97" s="122"/>
      <c r="E97" s="211"/>
      <c r="F97" s="10"/>
      <c r="G97" s="13"/>
      <c r="H97" s="13"/>
      <c r="I97" s="96"/>
      <c r="J97" s="139"/>
      <c r="K97" s="165"/>
      <c r="L97" s="165"/>
      <c r="M97" s="165"/>
      <c r="N97" s="165"/>
      <c r="O97" s="165"/>
    </row>
    <row r="98" spans="1:15" s="166" customFormat="1" ht="15" customHeight="1">
      <c r="A98" s="10"/>
      <c r="B98" s="150" t="s">
        <v>569</v>
      </c>
      <c r="C98" s="122"/>
      <c r="D98" s="122"/>
      <c r="E98" s="211"/>
      <c r="F98" s="10" t="s">
        <v>46</v>
      </c>
      <c r="G98" s="13">
        <v>100</v>
      </c>
      <c r="H98" s="13" t="s">
        <v>15</v>
      </c>
      <c r="I98" s="96" t="s">
        <v>15</v>
      </c>
      <c r="J98" s="139"/>
      <c r="K98" s="165"/>
      <c r="L98" s="165"/>
      <c r="M98" s="165"/>
      <c r="N98" s="165"/>
      <c r="O98" s="165"/>
    </row>
    <row r="99" spans="1:15" s="166" customFormat="1" ht="15" customHeight="1">
      <c r="A99" s="10"/>
      <c r="B99" s="150"/>
      <c r="C99" s="122"/>
      <c r="D99" s="122"/>
      <c r="E99" s="211"/>
      <c r="F99" s="185"/>
      <c r="G99" s="13"/>
      <c r="H99" s="13"/>
      <c r="I99" s="96"/>
      <c r="J99" s="139"/>
      <c r="K99" s="165"/>
      <c r="L99" s="165"/>
      <c r="M99" s="165"/>
      <c r="N99" s="165"/>
      <c r="O99" s="165"/>
    </row>
    <row r="100" spans="1:15" s="166" customFormat="1" ht="15" customHeight="1">
      <c r="A100" s="10" t="s">
        <v>570</v>
      </c>
      <c r="B100" s="150" t="s">
        <v>571</v>
      </c>
      <c r="C100" s="122"/>
      <c r="D100" s="122"/>
      <c r="E100" s="211"/>
      <c r="F100" s="185"/>
      <c r="G100" s="13"/>
      <c r="H100" s="13"/>
      <c r="I100" s="96"/>
      <c r="J100" s="139"/>
      <c r="K100" s="165"/>
      <c r="L100" s="165"/>
      <c r="M100" s="165"/>
      <c r="N100" s="165"/>
      <c r="O100" s="165"/>
    </row>
    <row r="101" spans="1:15" s="166" customFormat="1" ht="15" customHeight="1">
      <c r="A101" s="10"/>
      <c r="B101" s="150" t="s">
        <v>572</v>
      </c>
      <c r="C101" s="173"/>
      <c r="D101" s="173"/>
      <c r="E101" s="212"/>
      <c r="F101" s="10" t="s">
        <v>238</v>
      </c>
      <c r="G101" s="13">
        <f>G70+G73</f>
        <v>66</v>
      </c>
      <c r="H101" s="13" t="s">
        <v>15</v>
      </c>
      <c r="I101" s="96" t="s">
        <v>15</v>
      </c>
      <c r="J101" s="139"/>
      <c r="K101" s="165"/>
      <c r="L101" s="165"/>
      <c r="M101" s="165"/>
      <c r="N101" s="165"/>
      <c r="O101" s="165"/>
    </row>
    <row r="102" spans="1:15" s="166" customFormat="1" ht="15" customHeight="1">
      <c r="A102" s="10"/>
      <c r="B102" s="150"/>
      <c r="C102" s="173"/>
      <c r="D102" s="173"/>
      <c r="E102" s="212"/>
      <c r="F102" s="10"/>
      <c r="G102" s="13"/>
      <c r="H102" s="13"/>
      <c r="I102" s="96"/>
      <c r="J102" s="139"/>
      <c r="K102" s="165"/>
      <c r="L102" s="165"/>
      <c r="M102" s="165"/>
      <c r="N102" s="165"/>
      <c r="O102" s="165"/>
    </row>
    <row r="103" spans="1:15" s="166" customFormat="1" ht="15.75">
      <c r="A103" s="185"/>
      <c r="B103" s="284" t="s">
        <v>103</v>
      </c>
      <c r="C103" s="285"/>
      <c r="D103" s="285"/>
      <c r="E103" s="286"/>
      <c r="F103" s="287"/>
      <c r="G103" s="287"/>
      <c r="H103" s="288"/>
      <c r="I103" s="293" t="s">
        <v>15</v>
      </c>
      <c r="J103" s="139"/>
      <c r="K103" s="165"/>
      <c r="L103" s="165"/>
      <c r="M103" s="165"/>
      <c r="N103" s="165"/>
      <c r="O103" s="165"/>
    </row>
    <row r="104" spans="1:15" s="166" customFormat="1" ht="15" customHeight="1" thickBot="1">
      <c r="A104" s="294"/>
      <c r="B104" s="295"/>
      <c r="C104" s="296"/>
      <c r="D104" s="296"/>
      <c r="E104" s="297"/>
      <c r="F104" s="298"/>
      <c r="G104" s="299"/>
      <c r="H104" s="300"/>
      <c r="I104" s="301"/>
      <c r="J104" s="139"/>
      <c r="K104" s="165"/>
      <c r="L104" s="165"/>
      <c r="M104" s="165"/>
      <c r="N104" s="165"/>
      <c r="O104" s="165"/>
    </row>
    <row r="105" spans="1:15" s="166" customFormat="1" ht="15" customHeight="1" thickTop="1">
      <c r="A105" s="134"/>
      <c r="B105" s="75" t="s">
        <v>573</v>
      </c>
      <c r="C105" s="76"/>
      <c r="D105" s="76"/>
      <c r="E105" s="77"/>
      <c r="F105" s="220"/>
      <c r="G105" s="223"/>
      <c r="H105" s="5"/>
      <c r="I105" s="235"/>
      <c r="J105" s="139"/>
      <c r="K105" s="165"/>
      <c r="L105" s="165"/>
      <c r="M105" s="165"/>
      <c r="N105" s="165"/>
      <c r="O105" s="165"/>
    </row>
    <row r="106" spans="1:15" s="166" customFormat="1" ht="15" customHeight="1">
      <c r="A106" s="134"/>
      <c r="B106" s="213"/>
      <c r="C106" s="174"/>
      <c r="D106" s="174"/>
      <c r="E106" s="214"/>
      <c r="F106" s="220"/>
      <c r="G106" s="223"/>
      <c r="H106" s="5"/>
      <c r="I106" s="236"/>
      <c r="J106" s="139"/>
      <c r="K106" s="165"/>
      <c r="L106" s="165"/>
      <c r="M106" s="165"/>
      <c r="N106" s="165"/>
      <c r="O106" s="165"/>
    </row>
    <row r="107" spans="1:15" s="166" customFormat="1" ht="15" customHeight="1">
      <c r="A107" s="134"/>
      <c r="B107" s="75"/>
      <c r="C107" s="76"/>
      <c r="D107" s="76"/>
      <c r="E107" s="77"/>
      <c r="F107" s="220"/>
      <c r="G107" s="224"/>
      <c r="H107" s="5"/>
      <c r="I107" s="235"/>
      <c r="J107" s="140"/>
      <c r="K107" s="165"/>
      <c r="L107" s="165"/>
      <c r="M107" s="165"/>
      <c r="N107" s="165"/>
      <c r="O107" s="165"/>
    </row>
    <row r="108" spans="1:15" s="166" customFormat="1" ht="15.75">
      <c r="A108" s="134"/>
      <c r="B108" s="75" t="s">
        <v>574</v>
      </c>
      <c r="C108" s="175" t="s">
        <v>412</v>
      </c>
      <c r="E108" s="215"/>
      <c r="F108" s="5"/>
      <c r="G108" s="225" t="s">
        <v>264</v>
      </c>
      <c r="H108" s="9"/>
      <c r="I108" s="237" t="s">
        <v>265</v>
      </c>
      <c r="J108" s="140"/>
      <c r="K108" s="165"/>
      <c r="L108" s="165"/>
      <c r="M108" s="165"/>
      <c r="N108" s="165"/>
      <c r="O108" s="165"/>
    </row>
    <row r="109" spans="1:15" s="166" customFormat="1" ht="15.75">
      <c r="A109" s="134"/>
      <c r="B109" s="216"/>
      <c r="C109" s="79"/>
      <c r="D109" s="177"/>
      <c r="E109" s="215"/>
      <c r="F109" s="5"/>
      <c r="G109" s="68"/>
      <c r="H109" s="9"/>
      <c r="I109" s="238"/>
      <c r="J109" s="140"/>
      <c r="K109" s="165"/>
      <c r="L109" s="165"/>
      <c r="M109" s="165"/>
      <c r="N109" s="165"/>
      <c r="O109" s="165"/>
    </row>
    <row r="110" spans="1:15" s="166" customFormat="1" ht="18.75">
      <c r="A110" s="136"/>
      <c r="B110" s="75"/>
      <c r="C110" s="76"/>
      <c r="D110" s="177"/>
      <c r="E110" s="215"/>
      <c r="F110" s="5"/>
      <c r="G110" s="68"/>
      <c r="H110" s="9"/>
      <c r="I110" s="238"/>
      <c r="J110" s="141"/>
      <c r="K110" s="165"/>
      <c r="L110" s="165"/>
      <c r="M110" s="165"/>
      <c r="N110" s="165"/>
      <c r="O110" s="165"/>
    </row>
    <row r="111" spans="1:15" s="166" customFormat="1" ht="15.75">
      <c r="A111" s="134"/>
      <c r="B111" s="80">
        <v>1</v>
      </c>
      <c r="C111" s="19" t="str">
        <f>B6</f>
        <v>ELEMENT No. 1: GATE</v>
      </c>
      <c r="D111" s="178"/>
      <c r="E111" s="215"/>
      <c r="F111" s="5"/>
      <c r="G111" s="226" t="s">
        <v>575</v>
      </c>
      <c r="H111" s="9"/>
      <c r="I111" s="239" t="s">
        <v>15</v>
      </c>
      <c r="J111" s="139"/>
      <c r="K111" s="165"/>
      <c r="L111" s="165"/>
      <c r="M111" s="165"/>
      <c r="N111" s="165"/>
      <c r="O111" s="165"/>
    </row>
    <row r="112" spans="1:15" s="166" customFormat="1" ht="15.75">
      <c r="A112" s="134"/>
      <c r="B112" s="152"/>
      <c r="C112" s="176"/>
      <c r="D112" s="178"/>
      <c r="E112" s="215"/>
      <c r="F112" s="5"/>
      <c r="G112" s="68"/>
      <c r="H112" s="9"/>
      <c r="I112" s="239"/>
      <c r="J112" s="139"/>
      <c r="K112" s="165"/>
      <c r="L112" s="165"/>
      <c r="M112" s="165"/>
      <c r="N112" s="165"/>
      <c r="O112" s="165"/>
    </row>
    <row r="113" spans="1:15" s="166" customFormat="1" ht="15.75">
      <c r="A113" s="134"/>
      <c r="B113" s="80">
        <v>2</v>
      </c>
      <c r="C113" s="19" t="str">
        <f>B51</f>
        <v>ELEMENT No. 2 : FENCE</v>
      </c>
      <c r="D113" s="178"/>
      <c r="E113" s="215"/>
      <c r="F113" s="5"/>
      <c r="G113" s="226" t="s">
        <v>414</v>
      </c>
      <c r="H113" s="232"/>
      <c r="I113" s="239" t="s">
        <v>15</v>
      </c>
      <c r="J113" s="139"/>
      <c r="K113" s="165"/>
      <c r="L113" s="165"/>
      <c r="M113" s="165"/>
      <c r="N113" s="165"/>
      <c r="O113" s="165"/>
    </row>
    <row r="114" spans="1:15" ht="15.75">
      <c r="A114" s="142"/>
      <c r="B114" s="152"/>
      <c r="C114" s="179"/>
      <c r="D114" s="179"/>
      <c r="E114" s="217"/>
      <c r="F114" s="221"/>
      <c r="G114" s="227"/>
      <c r="H114" s="221"/>
      <c r="I114" s="240" t="s">
        <v>15</v>
      </c>
      <c r="J114" s="143"/>
      <c r="K114" s="154"/>
      <c r="L114" s="154"/>
      <c r="M114" s="154"/>
      <c r="N114" s="154"/>
      <c r="O114" s="154"/>
    </row>
    <row r="115" spans="1:15" ht="15.75">
      <c r="A115" s="142"/>
      <c r="B115" s="218" t="s">
        <v>22</v>
      </c>
      <c r="C115" s="179"/>
      <c r="D115" s="179"/>
      <c r="E115" s="217"/>
      <c r="F115" s="221"/>
      <c r="G115" s="227"/>
      <c r="H115" s="221"/>
      <c r="I115" s="241" t="s">
        <v>15</v>
      </c>
      <c r="J115" s="143"/>
      <c r="K115" s="154"/>
      <c r="L115" s="154"/>
      <c r="M115" s="154"/>
      <c r="N115" s="154"/>
      <c r="O115" s="154"/>
    </row>
    <row r="116" spans="1:15" ht="15.75">
      <c r="A116" s="142"/>
      <c r="B116" s="219"/>
      <c r="C116" s="179"/>
      <c r="D116" s="179"/>
      <c r="E116" s="217"/>
      <c r="F116" s="221"/>
      <c r="G116" s="227"/>
      <c r="H116" s="221"/>
      <c r="I116" s="241"/>
      <c r="J116" s="143"/>
      <c r="K116" s="154"/>
      <c r="L116" s="154"/>
      <c r="M116" s="154"/>
      <c r="N116" s="154"/>
      <c r="O116" s="154"/>
    </row>
    <row r="117" spans="1:15" ht="15.75">
      <c r="A117" s="243"/>
      <c r="B117" s="244" t="s">
        <v>576</v>
      </c>
      <c r="C117" s="245"/>
      <c r="D117" s="245"/>
      <c r="E117" s="245"/>
      <c r="F117" s="246"/>
      <c r="G117" s="247"/>
      <c r="H117" s="246"/>
      <c r="I117" s="465" t="s">
        <v>15</v>
      </c>
      <c r="J117" s="143"/>
      <c r="K117" s="154"/>
      <c r="L117" s="154"/>
      <c r="M117" s="154"/>
      <c r="N117" s="154"/>
      <c r="O117" s="154"/>
    </row>
    <row r="118" spans="1:15" ht="15.75">
      <c r="A118" s="143"/>
      <c r="B118" s="158"/>
      <c r="C118" s="158"/>
      <c r="D118" s="158"/>
      <c r="E118" s="158"/>
      <c r="F118" s="143"/>
      <c r="G118" s="143"/>
      <c r="H118" s="156"/>
      <c r="I118" s="157"/>
      <c r="J118" s="143"/>
      <c r="K118" s="154"/>
      <c r="L118" s="154"/>
      <c r="M118" s="154"/>
      <c r="N118" s="154"/>
      <c r="O118" s="154"/>
    </row>
    <row r="119" spans="1:15" ht="15.75">
      <c r="A119" s="143"/>
      <c r="B119" s="158"/>
      <c r="C119" s="158"/>
      <c r="D119" s="158"/>
      <c r="E119" s="158"/>
      <c r="F119" s="143"/>
      <c r="G119" s="143"/>
      <c r="H119" s="156"/>
      <c r="I119" s="157"/>
      <c r="J119" s="143"/>
      <c r="K119" s="154"/>
      <c r="L119" s="154"/>
      <c r="M119" s="154"/>
      <c r="N119" s="154"/>
      <c r="O119" s="154"/>
    </row>
    <row r="120" spans="1:15" ht="15.75">
      <c r="A120" s="143"/>
      <c r="B120" s="158"/>
      <c r="C120" s="158"/>
      <c r="D120" s="158"/>
      <c r="E120" s="158"/>
      <c r="F120" s="143"/>
      <c r="G120" s="143"/>
      <c r="H120" s="156"/>
      <c r="I120" s="157" t="s">
        <v>15</v>
      </c>
      <c r="J120" s="143"/>
      <c r="K120" s="154"/>
      <c r="L120" s="154"/>
      <c r="M120" s="154"/>
      <c r="N120" s="154"/>
      <c r="O120" s="154"/>
    </row>
    <row r="121" spans="1:15" ht="15.75">
      <c r="A121" s="143"/>
      <c r="B121" s="158"/>
      <c r="C121" s="158"/>
      <c r="D121" s="158"/>
      <c r="E121" s="158"/>
      <c r="F121" s="143"/>
      <c r="G121" s="143"/>
      <c r="H121" s="156"/>
      <c r="I121" s="157"/>
      <c r="J121" s="143"/>
      <c r="K121" s="154"/>
      <c r="L121" s="154"/>
      <c r="M121" s="154"/>
      <c r="N121" s="154"/>
      <c r="O121" s="154"/>
    </row>
    <row r="122" spans="1:15" ht="15.75">
      <c r="A122" s="143"/>
      <c r="B122" s="158"/>
      <c r="C122" s="158"/>
      <c r="D122" s="158"/>
      <c r="E122" s="158"/>
      <c r="F122" s="143"/>
      <c r="G122" s="143"/>
      <c r="H122" s="156"/>
      <c r="I122" s="157"/>
      <c r="J122" s="143"/>
      <c r="K122" s="154"/>
      <c r="L122" s="154"/>
      <c r="M122" s="154"/>
      <c r="N122" s="154"/>
      <c r="O122" s="154"/>
    </row>
    <row r="123" spans="1:15" ht="15.75">
      <c r="A123" s="143"/>
      <c r="B123" s="158"/>
      <c r="C123" s="158"/>
      <c r="D123" s="158"/>
      <c r="E123" s="158"/>
      <c r="F123" s="143"/>
      <c r="G123" s="143"/>
      <c r="H123" s="156"/>
      <c r="I123" s="157"/>
      <c r="J123" s="143"/>
      <c r="K123" s="154"/>
      <c r="L123" s="154"/>
      <c r="M123" s="154"/>
      <c r="N123" s="154"/>
      <c r="O123" s="154"/>
    </row>
    <row r="124" spans="1:15" ht="15.75">
      <c r="A124" s="143"/>
      <c r="B124" s="158"/>
      <c r="C124" s="158"/>
      <c r="D124" s="158"/>
      <c r="E124" s="158"/>
      <c r="F124" s="143"/>
      <c r="G124" s="143"/>
      <c r="H124" s="156"/>
      <c r="I124" s="157"/>
      <c r="J124" s="143"/>
      <c r="K124" s="154"/>
      <c r="L124" s="154"/>
      <c r="M124" s="154"/>
      <c r="N124" s="154"/>
      <c r="O124" s="154"/>
    </row>
    <row r="125" spans="1:15" ht="15.75">
      <c r="A125" s="143"/>
      <c r="B125" s="158"/>
      <c r="C125" s="158"/>
      <c r="D125" s="158"/>
      <c r="E125" s="158"/>
      <c r="F125" s="143"/>
      <c r="G125" s="143"/>
      <c r="H125" s="156"/>
      <c r="I125" s="157"/>
      <c r="J125" s="143"/>
      <c r="K125" s="154"/>
      <c r="L125" s="154"/>
      <c r="M125" s="154"/>
      <c r="N125" s="154"/>
      <c r="O125" s="154"/>
    </row>
    <row r="126" spans="1:15" ht="15.75">
      <c r="A126" s="143"/>
      <c r="B126" s="158"/>
      <c r="C126" s="158"/>
      <c r="D126" s="158"/>
      <c r="E126" s="158"/>
      <c r="F126" s="143"/>
      <c r="G126" s="143"/>
      <c r="H126" s="156"/>
      <c r="I126" s="157"/>
      <c r="J126" s="143"/>
      <c r="K126" s="154"/>
      <c r="L126" s="154"/>
      <c r="M126" s="154"/>
      <c r="N126" s="154"/>
      <c r="O126" s="154"/>
    </row>
    <row r="127" spans="1:15" ht="15.75">
      <c r="A127" s="143"/>
      <c r="B127" s="158"/>
      <c r="C127" s="158"/>
      <c r="D127" s="158"/>
      <c r="E127" s="158"/>
      <c r="F127" s="143"/>
      <c r="G127" s="143"/>
      <c r="H127" s="156"/>
      <c r="I127" s="157"/>
      <c r="J127" s="143"/>
      <c r="K127" s="154"/>
      <c r="L127" s="154"/>
      <c r="M127" s="154"/>
      <c r="N127" s="154"/>
      <c r="O127" s="154"/>
    </row>
    <row r="128" spans="1:15" ht="15.75">
      <c r="A128" s="143"/>
      <c r="B128" s="158"/>
      <c r="C128" s="158"/>
      <c r="D128" s="158"/>
      <c r="E128" s="158"/>
      <c r="F128" s="143"/>
      <c r="G128" s="143"/>
      <c r="H128" s="156"/>
      <c r="I128" s="157"/>
      <c r="J128" s="143"/>
      <c r="K128" s="154"/>
      <c r="L128" s="154"/>
      <c r="M128" s="154"/>
      <c r="N128" s="154"/>
      <c r="O128" s="154"/>
    </row>
    <row r="129" spans="1:15" ht="15.75">
      <c r="A129" s="143"/>
      <c r="B129" s="158"/>
      <c r="C129" s="158"/>
      <c r="D129" s="158"/>
      <c r="E129" s="158"/>
      <c r="F129" s="143"/>
      <c r="G129" s="143"/>
      <c r="H129" s="156"/>
      <c r="I129" s="157"/>
      <c r="J129" s="143"/>
      <c r="K129" s="154"/>
      <c r="L129" s="154"/>
      <c r="M129" s="154"/>
      <c r="N129" s="154"/>
      <c r="O129" s="154"/>
    </row>
    <row r="130" spans="1:15" ht="15.75">
      <c r="A130" s="143"/>
      <c r="B130" s="158"/>
      <c r="C130" s="158"/>
      <c r="D130" s="158"/>
      <c r="E130" s="158"/>
      <c r="F130" s="143"/>
      <c r="G130" s="143"/>
      <c r="H130" s="156"/>
      <c r="I130" s="157"/>
      <c r="J130" s="143"/>
      <c r="K130" s="154"/>
      <c r="L130" s="154"/>
      <c r="M130" s="154"/>
      <c r="N130" s="154"/>
      <c r="O130" s="154"/>
    </row>
    <row r="131" spans="1:15" ht="15.75">
      <c r="A131" s="143"/>
      <c r="B131" s="158"/>
      <c r="C131" s="158"/>
      <c r="D131" s="158"/>
      <c r="E131" s="158"/>
      <c r="F131" s="143"/>
      <c r="G131" s="143"/>
      <c r="H131" s="156"/>
      <c r="I131" s="157"/>
      <c r="J131" s="143"/>
      <c r="K131" s="154"/>
      <c r="L131" s="154"/>
      <c r="M131" s="154"/>
      <c r="N131" s="154"/>
      <c r="O131" s="154"/>
    </row>
    <row r="132" spans="1:15" ht="15.75">
      <c r="A132" s="143"/>
      <c r="B132" s="158"/>
      <c r="C132" s="158"/>
      <c r="D132" s="158"/>
      <c r="E132" s="158"/>
      <c r="F132" s="143"/>
      <c r="G132" s="143"/>
      <c r="H132" s="156"/>
      <c r="I132" s="157"/>
      <c r="J132" s="143"/>
      <c r="K132" s="154"/>
      <c r="L132" s="154"/>
      <c r="M132" s="154"/>
      <c r="N132" s="154"/>
      <c r="O132" s="154"/>
    </row>
    <row r="133" spans="1:15" ht="15.75">
      <c r="A133" s="143"/>
      <c r="B133" s="158"/>
      <c r="C133" s="158"/>
      <c r="D133" s="158"/>
      <c r="E133" s="158"/>
      <c r="F133" s="143"/>
      <c r="G133" s="143"/>
      <c r="H133" s="156"/>
      <c r="I133" s="157"/>
      <c r="J133" s="143"/>
      <c r="K133" s="154"/>
      <c r="L133" s="154"/>
      <c r="M133" s="154"/>
      <c r="N133" s="154"/>
      <c r="O133" s="154"/>
    </row>
    <row r="134" spans="1:15" ht="15.75">
      <c r="A134" s="143"/>
      <c r="B134" s="158"/>
      <c r="C134" s="158"/>
      <c r="D134" s="158"/>
      <c r="E134" s="158"/>
      <c r="F134" s="143"/>
      <c r="G134" s="143"/>
      <c r="H134" s="156"/>
      <c r="I134" s="157"/>
      <c r="J134" s="143"/>
      <c r="K134" s="154"/>
      <c r="L134" s="154"/>
      <c r="M134" s="154"/>
      <c r="N134" s="154"/>
      <c r="O134" s="154"/>
    </row>
    <row r="135" spans="1:15" ht="15.75">
      <c r="A135" s="143"/>
      <c r="B135" s="158"/>
      <c r="C135" s="158"/>
      <c r="D135" s="158"/>
      <c r="E135" s="158"/>
      <c r="F135" s="143"/>
      <c r="G135" s="143"/>
      <c r="H135" s="156"/>
      <c r="I135" s="157"/>
      <c r="J135" s="143"/>
      <c r="K135" s="154"/>
      <c r="L135" s="154"/>
      <c r="M135" s="154"/>
      <c r="N135" s="154"/>
      <c r="O135" s="154"/>
    </row>
    <row r="136" spans="1:15" ht="15.75">
      <c r="A136" s="143"/>
      <c r="B136" s="158"/>
      <c r="C136" s="158"/>
      <c r="D136" s="158"/>
      <c r="E136" s="158"/>
      <c r="F136" s="143"/>
      <c r="G136" s="143"/>
      <c r="H136" s="156"/>
      <c r="I136" s="157"/>
      <c r="J136" s="143"/>
      <c r="K136" s="154"/>
      <c r="L136" s="154"/>
      <c r="M136" s="154"/>
      <c r="N136" s="154"/>
      <c r="O136" s="154"/>
    </row>
    <row r="137" spans="1:15" ht="15.75">
      <c r="A137" s="143"/>
      <c r="B137" s="158"/>
      <c r="C137" s="158"/>
      <c r="D137" s="158"/>
      <c r="E137" s="158"/>
      <c r="F137" s="143"/>
      <c r="G137" s="143"/>
      <c r="H137" s="156"/>
      <c r="I137" s="157"/>
      <c r="J137" s="143"/>
      <c r="K137" s="154"/>
      <c r="L137" s="154"/>
      <c r="M137" s="154"/>
      <c r="N137" s="154"/>
      <c r="O137" s="154"/>
    </row>
    <row r="138" spans="1:15" ht="15.75">
      <c r="A138" s="143"/>
      <c r="B138" s="158"/>
      <c r="C138" s="158"/>
      <c r="D138" s="158"/>
      <c r="E138" s="158"/>
      <c r="F138" s="143"/>
      <c r="G138" s="143"/>
      <c r="H138" s="156"/>
      <c r="I138" s="157"/>
      <c r="J138" s="143"/>
      <c r="K138" s="154"/>
      <c r="L138" s="154"/>
      <c r="M138" s="154"/>
      <c r="N138" s="154"/>
      <c r="O138" s="154"/>
    </row>
    <row r="139" spans="1:15" ht="15.75">
      <c r="A139" s="143"/>
      <c r="B139" s="158"/>
      <c r="C139" s="158"/>
      <c r="D139" s="158"/>
      <c r="E139" s="158"/>
      <c r="F139" s="143"/>
      <c r="G139" s="143"/>
      <c r="H139" s="156"/>
      <c r="I139" s="157"/>
      <c r="J139" s="143"/>
      <c r="K139" s="154"/>
      <c r="L139" s="154"/>
      <c r="M139" s="154"/>
      <c r="N139" s="154"/>
      <c r="O139" s="154"/>
    </row>
    <row r="140" spans="1:15" ht="15.75">
      <c r="A140" s="143"/>
      <c r="B140" s="158"/>
      <c r="C140" s="158"/>
      <c r="D140" s="158"/>
      <c r="E140" s="158"/>
      <c r="F140" s="143"/>
      <c r="G140" s="143"/>
      <c r="H140" s="156"/>
      <c r="I140" s="157"/>
      <c r="J140" s="143"/>
      <c r="K140" s="154"/>
      <c r="L140" s="154"/>
      <c r="M140" s="154"/>
      <c r="N140" s="154"/>
      <c r="O140" s="154"/>
    </row>
    <row r="141" spans="1:15" ht="15.75">
      <c r="A141" s="143"/>
      <c r="B141" s="158"/>
      <c r="C141" s="158"/>
      <c r="D141" s="158"/>
      <c r="E141" s="158"/>
      <c r="F141" s="143"/>
      <c r="G141" s="143"/>
      <c r="H141" s="156"/>
      <c r="I141" s="157"/>
      <c r="J141" s="143"/>
      <c r="K141" s="154"/>
      <c r="L141" s="154"/>
      <c r="M141" s="154"/>
      <c r="N141" s="154"/>
      <c r="O141" s="154"/>
    </row>
    <row r="142" spans="1:15" ht="15.75">
      <c r="A142" s="143"/>
      <c r="B142" s="158"/>
      <c r="C142" s="158"/>
      <c r="D142" s="158"/>
      <c r="E142" s="158"/>
      <c r="F142" s="143"/>
      <c r="G142" s="143"/>
      <c r="H142" s="156"/>
      <c r="I142" s="157"/>
      <c r="J142" s="143"/>
      <c r="K142" s="154"/>
      <c r="L142" s="154"/>
      <c r="M142" s="154"/>
      <c r="N142" s="154"/>
      <c r="O142" s="154"/>
    </row>
    <row r="143" spans="1:15" ht="15.75">
      <c r="A143" s="143"/>
      <c r="B143" s="158"/>
      <c r="C143" s="158"/>
      <c r="D143" s="158"/>
      <c r="E143" s="158"/>
      <c r="F143" s="143"/>
      <c r="G143" s="143"/>
      <c r="H143" s="156"/>
      <c r="I143" s="157"/>
      <c r="J143" s="143"/>
      <c r="K143" s="154"/>
      <c r="L143" s="154"/>
      <c r="M143" s="154"/>
      <c r="N143" s="154"/>
      <c r="O143" s="154"/>
    </row>
    <row r="144" spans="1:15" ht="15.75">
      <c r="A144" s="143"/>
      <c r="B144" s="158"/>
      <c r="C144" s="158"/>
      <c r="D144" s="158"/>
      <c r="E144" s="158"/>
      <c r="F144" s="143"/>
      <c r="G144" s="143"/>
      <c r="H144" s="156"/>
      <c r="I144" s="157"/>
      <c r="J144" s="143"/>
      <c r="K144" s="154"/>
      <c r="L144" s="154"/>
      <c r="M144" s="154"/>
      <c r="N144" s="154"/>
      <c r="O144" s="154"/>
    </row>
    <row r="145" spans="1:15" ht="15.75">
      <c r="A145" s="143"/>
      <c r="B145" s="158"/>
      <c r="C145" s="158"/>
      <c r="D145" s="158"/>
      <c r="E145" s="158"/>
      <c r="F145" s="143"/>
      <c r="G145" s="143"/>
      <c r="H145" s="156"/>
      <c r="I145" s="157"/>
      <c r="J145" s="143"/>
      <c r="K145" s="154"/>
      <c r="L145" s="154"/>
      <c r="M145" s="154"/>
      <c r="N145" s="154"/>
      <c r="O145" s="154"/>
    </row>
    <row r="146" spans="1:15" ht="15.75">
      <c r="A146" s="143"/>
      <c r="B146" s="158"/>
      <c r="C146" s="158"/>
      <c r="D146" s="158"/>
      <c r="E146" s="158"/>
      <c r="F146" s="143"/>
      <c r="G146" s="143"/>
      <c r="H146" s="156"/>
      <c r="I146" s="157"/>
      <c r="J146" s="143"/>
      <c r="K146" s="154"/>
      <c r="L146" s="154"/>
      <c r="M146" s="154"/>
      <c r="N146" s="154"/>
      <c r="O146" s="154"/>
    </row>
    <row r="147" spans="1:15" ht="15.75">
      <c r="A147" s="143"/>
      <c r="B147" s="158"/>
      <c r="C147" s="158"/>
      <c r="D147" s="158"/>
      <c r="E147" s="158"/>
      <c r="F147" s="143"/>
      <c r="G147" s="143"/>
      <c r="H147" s="156"/>
      <c r="I147" s="157"/>
      <c r="J147" s="143"/>
      <c r="K147" s="154"/>
      <c r="L147" s="154"/>
      <c r="M147" s="154"/>
      <c r="N147" s="154"/>
      <c r="O147" s="154"/>
    </row>
    <row r="148" spans="1:15" ht="15.75">
      <c r="A148" s="143"/>
      <c r="B148" s="158"/>
      <c r="C148" s="158"/>
      <c r="D148" s="158"/>
      <c r="E148" s="158"/>
      <c r="F148" s="143"/>
      <c r="G148" s="143"/>
      <c r="H148" s="156"/>
      <c r="I148" s="157"/>
      <c r="J148" s="143"/>
      <c r="K148" s="154"/>
      <c r="L148" s="154"/>
      <c r="M148" s="154"/>
      <c r="N148" s="154"/>
      <c r="O148" s="154"/>
    </row>
    <row r="149" spans="1:15" ht="15.75">
      <c r="A149" s="143"/>
      <c r="B149" s="158"/>
      <c r="C149" s="158"/>
      <c r="D149" s="158"/>
      <c r="E149" s="158"/>
      <c r="F149" s="143"/>
      <c r="G149" s="143"/>
      <c r="H149" s="156"/>
      <c r="I149" s="157"/>
      <c r="J149" s="143"/>
      <c r="K149" s="154"/>
      <c r="L149" s="154"/>
      <c r="M149" s="154"/>
      <c r="N149" s="154"/>
      <c r="O149" s="154"/>
    </row>
    <row r="150" spans="1:15" ht="15.75">
      <c r="A150" s="143"/>
      <c r="B150" s="158"/>
      <c r="C150" s="158"/>
      <c r="D150" s="158"/>
      <c r="E150" s="158"/>
      <c r="F150" s="143"/>
      <c r="G150" s="143"/>
      <c r="H150" s="156"/>
      <c r="I150" s="157"/>
      <c r="J150" s="143"/>
      <c r="K150" s="154"/>
      <c r="L150" s="154"/>
      <c r="M150" s="154"/>
      <c r="N150" s="154"/>
      <c r="O150" s="154"/>
    </row>
    <row r="151" spans="1:15" ht="15.75">
      <c r="A151" s="143"/>
      <c r="B151" s="158"/>
      <c r="C151" s="158"/>
      <c r="D151" s="158"/>
      <c r="E151" s="158"/>
      <c r="F151" s="143"/>
      <c r="G151" s="143"/>
      <c r="H151" s="156"/>
      <c r="I151" s="157"/>
      <c r="J151" s="143"/>
      <c r="K151" s="154"/>
      <c r="L151" s="154"/>
      <c r="M151" s="154"/>
      <c r="N151" s="154"/>
      <c r="O151" s="154"/>
    </row>
    <row r="152" spans="1:15" ht="15.75">
      <c r="A152" s="143"/>
      <c r="B152" s="158"/>
      <c r="C152" s="158"/>
      <c r="D152" s="158"/>
      <c r="E152" s="158"/>
      <c r="F152" s="143"/>
      <c r="G152" s="143"/>
      <c r="H152" s="156"/>
      <c r="I152" s="157"/>
      <c r="J152" s="143"/>
      <c r="K152" s="154"/>
      <c r="L152" s="154"/>
      <c r="M152" s="154"/>
      <c r="N152" s="154"/>
      <c r="O152" s="154"/>
    </row>
    <row r="153" spans="1:15" ht="15.75">
      <c r="A153" s="143"/>
      <c r="B153" s="158"/>
      <c r="C153" s="158"/>
      <c r="D153" s="158"/>
      <c r="E153" s="158"/>
      <c r="F153" s="143"/>
      <c r="G153" s="143"/>
      <c r="H153" s="156"/>
      <c r="I153" s="157"/>
      <c r="J153" s="143"/>
      <c r="K153" s="154"/>
      <c r="L153" s="154"/>
      <c r="M153" s="154"/>
      <c r="N153" s="154"/>
      <c r="O153" s="154"/>
    </row>
    <row r="154" spans="1:15" ht="15.75">
      <c r="A154" s="143"/>
      <c r="B154" s="158"/>
      <c r="C154" s="158"/>
      <c r="D154" s="158"/>
      <c r="E154" s="158"/>
      <c r="F154" s="143"/>
      <c r="G154" s="143"/>
      <c r="H154" s="156"/>
      <c r="I154" s="157"/>
      <c r="J154" s="143"/>
      <c r="K154" s="154"/>
      <c r="L154" s="154"/>
      <c r="M154" s="154"/>
      <c r="N154" s="154"/>
      <c r="O154" s="154"/>
    </row>
    <row r="155" spans="1:15" ht="15.75">
      <c r="A155" s="143"/>
      <c r="B155" s="158"/>
      <c r="C155" s="158"/>
      <c r="D155" s="158"/>
      <c r="E155" s="158"/>
      <c r="F155" s="143"/>
      <c r="G155" s="143"/>
      <c r="H155" s="156"/>
      <c r="I155" s="157"/>
      <c r="J155" s="143"/>
      <c r="K155" s="154"/>
      <c r="L155" s="154"/>
      <c r="M155" s="154"/>
      <c r="N155" s="154"/>
      <c r="O155" s="154"/>
    </row>
    <row r="156" spans="1:15" ht="15.75">
      <c r="A156" s="143"/>
      <c r="B156" s="158"/>
      <c r="C156" s="158"/>
      <c r="D156" s="158"/>
      <c r="E156" s="158"/>
      <c r="F156" s="143"/>
      <c r="G156" s="143"/>
      <c r="H156" s="156"/>
      <c r="I156" s="157"/>
      <c r="J156" s="143"/>
      <c r="K156" s="154"/>
      <c r="L156" s="154"/>
      <c r="M156" s="154"/>
      <c r="N156" s="154"/>
      <c r="O156" s="154"/>
    </row>
    <row r="157" spans="1:15" ht="15.75">
      <c r="A157" s="143"/>
      <c r="B157" s="158"/>
      <c r="C157" s="158"/>
      <c r="D157" s="158"/>
      <c r="E157" s="158"/>
      <c r="F157" s="143"/>
      <c r="G157" s="143"/>
      <c r="H157" s="156"/>
      <c r="I157" s="157"/>
      <c r="J157" s="143"/>
      <c r="K157" s="154"/>
      <c r="L157" s="154"/>
      <c r="M157" s="154"/>
      <c r="N157" s="154"/>
      <c r="O157" s="154"/>
    </row>
    <row r="158" spans="1:15" ht="15.75">
      <c r="A158" s="143"/>
      <c r="B158" s="158"/>
      <c r="C158" s="158"/>
      <c r="D158" s="158"/>
      <c r="E158" s="158"/>
      <c r="F158" s="143"/>
      <c r="G158" s="143"/>
      <c r="H158" s="156"/>
      <c r="I158" s="157"/>
      <c r="J158" s="143"/>
      <c r="K158" s="154"/>
      <c r="L158" s="154"/>
      <c r="M158" s="154"/>
      <c r="N158" s="154"/>
      <c r="O158" s="154"/>
    </row>
    <row r="159" spans="1:15" ht="15.75">
      <c r="A159" s="143"/>
      <c r="B159" s="158"/>
      <c r="C159" s="158"/>
      <c r="D159" s="158"/>
      <c r="E159" s="158"/>
      <c r="F159" s="143"/>
      <c r="G159" s="143"/>
      <c r="H159" s="156"/>
      <c r="I159" s="157"/>
      <c r="J159" s="143"/>
      <c r="K159" s="154"/>
      <c r="L159" s="154"/>
      <c r="M159" s="154"/>
      <c r="N159" s="154"/>
      <c r="O159" s="154"/>
    </row>
    <row r="160" spans="1:15" ht="15.75">
      <c r="A160" s="143"/>
      <c r="B160" s="158"/>
      <c r="C160" s="158"/>
      <c r="D160" s="158"/>
      <c r="E160" s="158"/>
      <c r="F160" s="143"/>
      <c r="G160" s="143"/>
      <c r="H160" s="156"/>
      <c r="I160" s="157"/>
      <c r="J160" s="143"/>
      <c r="K160" s="154"/>
      <c r="L160" s="154"/>
      <c r="M160" s="154"/>
      <c r="N160" s="154"/>
      <c r="O160" s="154"/>
    </row>
    <row r="161" spans="1:15" ht="15.75">
      <c r="A161" s="143"/>
      <c r="B161" s="158"/>
      <c r="C161" s="158"/>
      <c r="D161" s="158"/>
      <c r="E161" s="158"/>
      <c r="F161" s="143"/>
      <c r="G161" s="143"/>
      <c r="H161" s="156"/>
      <c r="I161" s="157"/>
      <c r="J161" s="143"/>
      <c r="K161" s="154"/>
      <c r="L161" s="154"/>
      <c r="M161" s="154"/>
      <c r="N161" s="154"/>
      <c r="O161" s="154"/>
    </row>
    <row r="162" spans="1:15" ht="15.75">
      <c r="A162" s="143"/>
      <c r="B162" s="158"/>
      <c r="C162" s="158"/>
      <c r="D162" s="158"/>
      <c r="E162" s="158"/>
      <c r="F162" s="143"/>
      <c r="G162" s="143"/>
      <c r="H162" s="156"/>
      <c r="I162" s="157"/>
      <c r="J162" s="143"/>
      <c r="K162" s="154"/>
      <c r="L162" s="154"/>
      <c r="M162" s="154"/>
      <c r="N162" s="154"/>
      <c r="O162" s="154"/>
    </row>
    <row r="163" spans="1:15" ht="15.75">
      <c r="A163" s="143"/>
      <c r="B163" s="158"/>
      <c r="C163" s="158"/>
      <c r="D163" s="158"/>
      <c r="E163" s="158"/>
      <c r="F163" s="143"/>
      <c r="G163" s="143"/>
      <c r="H163" s="156"/>
      <c r="I163" s="157"/>
      <c r="J163" s="143"/>
      <c r="K163" s="154"/>
      <c r="L163" s="154"/>
      <c r="M163" s="154"/>
      <c r="N163" s="154"/>
      <c r="O163" s="154"/>
    </row>
    <row r="164" spans="1:15" ht="15.75">
      <c r="A164" s="143"/>
      <c r="B164" s="158"/>
      <c r="C164" s="158"/>
      <c r="D164" s="158"/>
      <c r="E164" s="158"/>
      <c r="F164" s="143"/>
      <c r="G164" s="143"/>
      <c r="H164" s="156"/>
      <c r="I164" s="157"/>
      <c r="J164" s="143"/>
      <c r="K164" s="154"/>
      <c r="L164" s="154"/>
      <c r="M164" s="154"/>
      <c r="N164" s="154"/>
      <c r="O164" s="154"/>
    </row>
    <row r="165" spans="1:15" ht="15.75">
      <c r="A165" s="143"/>
      <c r="B165" s="158"/>
      <c r="C165" s="158"/>
      <c r="D165" s="158"/>
      <c r="E165" s="158"/>
      <c r="F165" s="143"/>
      <c r="G165" s="143"/>
      <c r="H165" s="156"/>
      <c r="I165" s="157"/>
      <c r="J165" s="143"/>
      <c r="K165" s="154"/>
      <c r="L165" s="154"/>
      <c r="M165" s="154"/>
      <c r="N165" s="154"/>
      <c r="O165" s="154"/>
    </row>
    <row r="166" spans="1:15" ht="15.75">
      <c r="A166" s="143"/>
      <c r="B166" s="158"/>
      <c r="C166" s="158"/>
      <c r="D166" s="158"/>
      <c r="E166" s="158"/>
      <c r="F166" s="143"/>
      <c r="G166" s="143"/>
      <c r="H166" s="156"/>
      <c r="I166" s="157"/>
      <c r="J166" s="143"/>
      <c r="K166" s="154"/>
      <c r="L166" s="154"/>
      <c r="M166" s="154"/>
      <c r="N166" s="154"/>
      <c r="O166" s="154"/>
    </row>
    <row r="167" spans="1:15" ht="15.75">
      <c r="A167" s="143"/>
      <c r="B167" s="158"/>
      <c r="C167" s="158"/>
      <c r="D167" s="158"/>
      <c r="E167" s="158"/>
      <c r="F167" s="143"/>
      <c r="G167" s="143"/>
      <c r="H167" s="156"/>
      <c r="I167" s="157"/>
      <c r="J167" s="143"/>
      <c r="K167" s="154"/>
      <c r="L167" s="154"/>
      <c r="M167" s="154"/>
      <c r="N167" s="154"/>
      <c r="O167" s="154"/>
    </row>
    <row r="168" spans="1:15" ht="15.75">
      <c r="A168" s="143"/>
      <c r="B168" s="158"/>
      <c r="C168" s="158"/>
      <c r="D168" s="158"/>
      <c r="E168" s="158"/>
      <c r="F168" s="143"/>
      <c r="G168" s="143"/>
      <c r="H168" s="156"/>
      <c r="I168" s="157"/>
      <c r="J168" s="143"/>
      <c r="K168" s="154"/>
      <c r="L168" s="154"/>
      <c r="M168" s="154"/>
      <c r="N168" s="154"/>
      <c r="O168" s="154"/>
    </row>
    <row r="169" spans="1:15" ht="15.75">
      <c r="A169" s="143"/>
      <c r="B169" s="158"/>
      <c r="C169" s="158"/>
      <c r="D169" s="158"/>
      <c r="E169" s="158"/>
      <c r="F169" s="143"/>
      <c r="G169" s="143"/>
      <c r="H169" s="156"/>
      <c r="I169" s="157"/>
      <c r="J169" s="143"/>
      <c r="K169" s="154"/>
      <c r="L169" s="154"/>
      <c r="M169" s="154"/>
      <c r="N169" s="154"/>
      <c r="O169" s="154"/>
    </row>
    <row r="170" spans="1:15" ht="15.75">
      <c r="A170" s="143"/>
      <c r="B170" s="158"/>
      <c r="C170" s="158"/>
      <c r="D170" s="158"/>
      <c r="E170" s="158"/>
      <c r="F170" s="143"/>
      <c r="G170" s="143"/>
      <c r="H170" s="156"/>
      <c r="I170" s="157"/>
      <c r="J170" s="143"/>
      <c r="K170" s="154"/>
      <c r="L170" s="154"/>
      <c r="M170" s="154"/>
      <c r="N170" s="154"/>
      <c r="O170" s="154"/>
    </row>
    <row r="171" spans="1:15" ht="15.75">
      <c r="A171" s="143"/>
      <c r="B171" s="158"/>
      <c r="C171" s="158"/>
      <c r="D171" s="158"/>
      <c r="E171" s="158"/>
      <c r="F171" s="143"/>
      <c r="G171" s="143"/>
      <c r="H171" s="156"/>
      <c r="I171" s="157"/>
      <c r="J171" s="143"/>
      <c r="K171" s="154"/>
      <c r="L171" s="154"/>
      <c r="M171" s="154"/>
      <c r="N171" s="154"/>
      <c r="O171" s="154"/>
    </row>
    <row r="172" spans="1:15" ht="15.75">
      <c r="A172" s="143"/>
      <c r="B172" s="158"/>
      <c r="C172" s="158"/>
      <c r="D172" s="158"/>
      <c r="E172" s="158"/>
      <c r="F172" s="143"/>
      <c r="G172" s="143"/>
      <c r="H172" s="156"/>
      <c r="I172" s="157"/>
      <c r="J172" s="143"/>
      <c r="K172" s="154"/>
      <c r="L172" s="154"/>
      <c r="M172" s="154"/>
      <c r="N172" s="154"/>
      <c r="O172" s="154"/>
    </row>
    <row r="173" spans="1:15" ht="15.75">
      <c r="A173" s="143"/>
      <c r="B173" s="158"/>
      <c r="C173" s="158"/>
      <c r="D173" s="158"/>
      <c r="E173" s="158"/>
      <c r="F173" s="143"/>
      <c r="G173" s="143"/>
      <c r="H173" s="156"/>
      <c r="I173" s="157"/>
      <c r="J173" s="143"/>
      <c r="K173" s="154"/>
      <c r="L173" s="154"/>
      <c r="M173" s="154"/>
      <c r="N173" s="154"/>
      <c r="O173" s="154"/>
    </row>
    <row r="174" spans="1:15" ht="15.75">
      <c r="A174" s="143"/>
      <c r="B174" s="158"/>
      <c r="C174" s="158"/>
      <c r="D174" s="158"/>
      <c r="E174" s="158"/>
      <c r="F174" s="143"/>
      <c r="G174" s="143"/>
      <c r="H174" s="156"/>
      <c r="I174" s="157"/>
      <c r="J174" s="143"/>
      <c r="K174" s="154"/>
      <c r="L174" s="154"/>
      <c r="M174" s="154"/>
      <c r="N174" s="154"/>
      <c r="O174" s="154"/>
    </row>
    <row r="175" spans="1:15" ht="15.75">
      <c r="A175" s="143"/>
      <c r="B175" s="158"/>
      <c r="C175" s="158"/>
      <c r="D175" s="158"/>
      <c r="E175" s="158"/>
      <c r="F175" s="143"/>
      <c r="G175" s="143"/>
      <c r="H175" s="156"/>
      <c r="I175" s="157"/>
      <c r="J175" s="143"/>
      <c r="K175" s="154"/>
      <c r="L175" s="154"/>
      <c r="M175" s="154"/>
      <c r="N175" s="154"/>
      <c r="O175" s="154"/>
    </row>
    <row r="176" spans="1:15" ht="15.75">
      <c r="A176" s="143"/>
      <c r="B176" s="158"/>
      <c r="C176" s="158"/>
      <c r="D176" s="158"/>
      <c r="E176" s="158"/>
      <c r="F176" s="143"/>
      <c r="G176" s="143"/>
      <c r="H176" s="156"/>
      <c r="I176" s="157"/>
      <c r="J176" s="143"/>
      <c r="K176" s="154"/>
      <c r="L176" s="154"/>
      <c r="M176" s="154"/>
      <c r="N176" s="154"/>
      <c r="O176" s="154"/>
    </row>
    <row r="177" spans="1:15" ht="15.75">
      <c r="A177" s="143"/>
      <c r="B177" s="158"/>
      <c r="C177" s="158"/>
      <c r="D177" s="158"/>
      <c r="E177" s="158"/>
      <c r="F177" s="143"/>
      <c r="G177" s="143"/>
      <c r="H177" s="156"/>
      <c r="I177" s="157"/>
      <c r="J177" s="143"/>
      <c r="K177" s="154"/>
      <c r="L177" s="154"/>
      <c r="M177" s="154"/>
      <c r="N177" s="154"/>
      <c r="O177" s="154"/>
    </row>
    <row r="178" spans="1:15" ht="15.75">
      <c r="A178" s="143"/>
      <c r="B178" s="158"/>
      <c r="C178" s="158"/>
      <c r="D178" s="158"/>
      <c r="E178" s="158"/>
      <c r="F178" s="143"/>
      <c r="G178" s="143"/>
      <c r="H178" s="156"/>
      <c r="I178" s="157"/>
      <c r="J178" s="143"/>
      <c r="K178" s="154"/>
      <c r="L178" s="154"/>
      <c r="M178" s="154"/>
      <c r="N178" s="154"/>
      <c r="O178" s="154"/>
    </row>
    <row r="179" spans="1:15" ht="15.75">
      <c r="A179" s="143"/>
      <c r="B179" s="158"/>
      <c r="C179" s="158"/>
      <c r="D179" s="158"/>
      <c r="E179" s="158"/>
      <c r="F179" s="143"/>
      <c r="G179" s="143"/>
      <c r="H179" s="156"/>
      <c r="I179" s="157"/>
      <c r="J179" s="143"/>
      <c r="K179" s="154"/>
      <c r="L179" s="154"/>
      <c r="M179" s="154"/>
      <c r="N179" s="154"/>
      <c r="O179" s="154"/>
    </row>
    <row r="180" spans="1:15" ht="15.75">
      <c r="A180" s="143"/>
      <c r="B180" s="158"/>
      <c r="C180" s="158"/>
      <c r="D180" s="158"/>
      <c r="E180" s="158"/>
      <c r="F180" s="143"/>
      <c r="G180" s="143"/>
      <c r="H180" s="156"/>
      <c r="I180" s="157"/>
      <c r="J180" s="143"/>
      <c r="K180" s="154"/>
      <c r="L180" s="154"/>
      <c r="M180" s="154"/>
      <c r="N180" s="154"/>
      <c r="O180" s="154"/>
    </row>
    <row r="181" spans="1:15" ht="15.75">
      <c r="A181" s="143"/>
      <c r="B181" s="158"/>
      <c r="C181" s="158"/>
      <c r="D181" s="158"/>
      <c r="E181" s="158"/>
      <c r="F181" s="143"/>
      <c r="G181" s="143"/>
      <c r="H181" s="156"/>
      <c r="I181" s="157"/>
      <c r="J181" s="143"/>
      <c r="K181" s="154"/>
      <c r="L181" s="154"/>
      <c r="M181" s="154"/>
      <c r="N181" s="154"/>
      <c r="O181" s="154"/>
    </row>
    <row r="182" spans="1:15" ht="15.75">
      <c r="A182" s="143"/>
      <c r="B182" s="158"/>
      <c r="C182" s="158"/>
      <c r="D182" s="158"/>
      <c r="E182" s="158"/>
      <c r="F182" s="143"/>
      <c r="G182" s="143"/>
      <c r="H182" s="156"/>
      <c r="I182" s="157"/>
      <c r="J182" s="143"/>
      <c r="K182" s="154"/>
      <c r="L182" s="154"/>
      <c r="M182" s="154"/>
      <c r="N182" s="154"/>
      <c r="O182" s="154"/>
    </row>
    <row r="183" spans="1:15" ht="15.75">
      <c r="A183" s="143"/>
      <c r="B183" s="158"/>
      <c r="C183" s="158"/>
      <c r="D183" s="158"/>
      <c r="E183" s="158"/>
      <c r="F183" s="143"/>
      <c r="G183" s="143"/>
      <c r="H183" s="156"/>
      <c r="I183" s="157"/>
      <c r="J183" s="143"/>
      <c r="K183" s="154"/>
      <c r="L183" s="154"/>
      <c r="M183" s="154"/>
      <c r="N183" s="154"/>
      <c r="O183" s="154"/>
    </row>
    <row r="184" spans="1:15" ht="15.75">
      <c r="A184" s="143"/>
      <c r="B184" s="158"/>
      <c r="C184" s="158"/>
      <c r="D184" s="158"/>
      <c r="E184" s="158"/>
      <c r="F184" s="143"/>
      <c r="G184" s="143"/>
      <c r="H184" s="156"/>
      <c r="I184" s="157"/>
      <c r="J184" s="143"/>
      <c r="K184" s="154"/>
      <c r="L184" s="154"/>
      <c r="M184" s="154"/>
      <c r="N184" s="154"/>
      <c r="O184" s="154"/>
    </row>
    <row r="185" spans="1:15" ht="15.75">
      <c r="A185" s="143"/>
      <c r="B185" s="158"/>
      <c r="C185" s="158"/>
      <c r="D185" s="158"/>
      <c r="E185" s="158"/>
      <c r="F185" s="143"/>
      <c r="G185" s="143"/>
      <c r="H185" s="156"/>
      <c r="I185" s="157"/>
      <c r="J185" s="143"/>
      <c r="K185" s="154"/>
      <c r="L185" s="154"/>
      <c r="M185" s="154"/>
      <c r="N185" s="154"/>
      <c r="O185" s="154"/>
    </row>
    <row r="186" spans="1:15" ht="15.75">
      <c r="A186" s="143"/>
      <c r="B186" s="158"/>
      <c r="C186" s="158"/>
      <c r="D186" s="158"/>
      <c r="E186" s="158"/>
      <c r="F186" s="143"/>
      <c r="G186" s="143"/>
      <c r="H186" s="156"/>
      <c r="I186" s="157"/>
      <c r="J186" s="143"/>
      <c r="K186" s="154"/>
      <c r="L186" s="154"/>
      <c r="M186" s="154"/>
      <c r="N186" s="154"/>
      <c r="O186" s="154"/>
    </row>
    <row r="187" spans="1:15" ht="15.75">
      <c r="A187" s="143"/>
      <c r="B187" s="158"/>
      <c r="C187" s="158"/>
      <c r="D187" s="158"/>
      <c r="E187" s="158"/>
      <c r="F187" s="143"/>
      <c r="G187" s="143"/>
      <c r="H187" s="156"/>
      <c r="I187" s="157"/>
      <c r="J187" s="143"/>
      <c r="K187" s="154"/>
      <c r="L187" s="154"/>
      <c r="M187" s="154"/>
      <c r="N187" s="154"/>
      <c r="O187" s="154"/>
    </row>
    <row r="188" spans="1:15" ht="15.75">
      <c r="A188" s="143"/>
      <c r="B188" s="158"/>
      <c r="C188" s="158"/>
      <c r="D188" s="158"/>
      <c r="E188" s="158"/>
      <c r="F188" s="143"/>
      <c r="G188" s="143"/>
      <c r="H188" s="156"/>
      <c r="I188" s="157"/>
      <c r="J188" s="143"/>
      <c r="K188" s="154"/>
      <c r="L188" s="154"/>
      <c r="M188" s="154"/>
      <c r="N188" s="154"/>
      <c r="O188" s="154"/>
    </row>
    <row r="189" spans="1:15" ht="15.75">
      <c r="A189" s="143"/>
      <c r="B189" s="158"/>
      <c r="C189" s="158"/>
      <c r="D189" s="158"/>
      <c r="E189" s="158"/>
      <c r="F189" s="143"/>
      <c r="G189" s="143"/>
      <c r="H189" s="156"/>
      <c r="I189" s="157"/>
      <c r="J189" s="143"/>
      <c r="K189" s="154"/>
      <c r="L189" s="154"/>
      <c r="M189" s="154"/>
      <c r="N189" s="154"/>
      <c r="O189" s="154"/>
    </row>
    <row r="190" spans="1:15" ht="15.75">
      <c r="A190" s="143"/>
      <c r="B190" s="158"/>
      <c r="C190" s="158"/>
      <c r="D190" s="158"/>
      <c r="E190" s="158"/>
      <c r="F190" s="143"/>
      <c r="G190" s="143"/>
      <c r="H190" s="156"/>
      <c r="I190" s="157"/>
      <c r="J190" s="143"/>
      <c r="K190" s="154"/>
      <c r="L190" s="154"/>
      <c r="M190" s="154"/>
      <c r="N190" s="154"/>
      <c r="O190" s="154"/>
    </row>
    <row r="191" spans="1:15" ht="15.75">
      <c r="A191" s="143"/>
      <c r="B191" s="158"/>
      <c r="C191" s="158"/>
      <c r="D191" s="158"/>
      <c r="E191" s="158"/>
      <c r="F191" s="143"/>
      <c r="G191" s="143"/>
      <c r="H191" s="156"/>
      <c r="I191" s="157"/>
      <c r="J191" s="143"/>
      <c r="K191" s="154"/>
      <c r="L191" s="154"/>
      <c r="M191" s="154"/>
      <c r="N191" s="154"/>
      <c r="O191" s="154"/>
    </row>
    <row r="192" spans="1:15" ht="15.75">
      <c r="A192" s="143"/>
      <c r="B192" s="158"/>
      <c r="C192" s="158"/>
      <c r="D192" s="158"/>
      <c r="E192" s="158"/>
      <c r="F192" s="143"/>
      <c r="G192" s="143"/>
      <c r="H192" s="156"/>
      <c r="I192" s="157"/>
      <c r="J192" s="143"/>
      <c r="K192" s="154"/>
      <c r="L192" s="154"/>
      <c r="M192" s="154"/>
      <c r="N192" s="154"/>
      <c r="O192" s="154"/>
    </row>
    <row r="193" spans="1:15" ht="15.75">
      <c r="A193" s="143"/>
      <c r="B193" s="158"/>
      <c r="C193" s="158"/>
      <c r="D193" s="158"/>
      <c r="E193" s="158"/>
      <c r="F193" s="143"/>
      <c r="G193" s="143"/>
      <c r="H193" s="156"/>
      <c r="I193" s="157"/>
      <c r="J193" s="143"/>
      <c r="K193" s="154"/>
      <c r="L193" s="154"/>
      <c r="M193" s="154"/>
      <c r="N193" s="154"/>
      <c r="O193" s="154"/>
    </row>
    <row r="194" spans="1:15" ht="15.75">
      <c r="A194" s="143"/>
      <c r="B194" s="158"/>
      <c r="C194" s="158"/>
      <c r="D194" s="158"/>
      <c r="E194" s="158"/>
      <c r="F194" s="143"/>
      <c r="G194" s="143"/>
      <c r="H194" s="156"/>
      <c r="I194" s="157"/>
      <c r="J194" s="143"/>
      <c r="K194" s="154"/>
      <c r="L194" s="154"/>
      <c r="M194" s="154"/>
      <c r="N194" s="154"/>
      <c r="O194" s="154"/>
    </row>
    <row r="195" spans="1:15" ht="15.75">
      <c r="A195" s="143"/>
      <c r="B195" s="158"/>
      <c r="C195" s="158"/>
      <c r="D195" s="158"/>
      <c r="E195" s="158"/>
      <c r="F195" s="143"/>
      <c r="G195" s="143"/>
      <c r="H195" s="156"/>
      <c r="I195" s="157"/>
      <c r="J195" s="143"/>
      <c r="K195" s="154"/>
      <c r="L195" s="154"/>
      <c r="M195" s="154"/>
      <c r="N195" s="154"/>
      <c r="O195" s="154"/>
    </row>
    <row r="196" spans="1:15" ht="15.75">
      <c r="A196" s="143"/>
      <c r="B196" s="158"/>
      <c r="C196" s="158"/>
      <c r="D196" s="158"/>
      <c r="E196" s="158"/>
      <c r="F196" s="143"/>
      <c r="G196" s="143"/>
      <c r="H196" s="156"/>
      <c r="I196" s="157"/>
      <c r="J196" s="143"/>
      <c r="K196" s="154"/>
      <c r="L196" s="154"/>
      <c r="M196" s="154"/>
      <c r="N196" s="154"/>
      <c r="O196" s="154"/>
    </row>
    <row r="197" spans="1:15" ht="15.75">
      <c r="A197" s="143"/>
      <c r="B197" s="158"/>
      <c r="C197" s="158"/>
      <c r="D197" s="158"/>
      <c r="E197" s="158"/>
      <c r="F197" s="143"/>
      <c r="G197" s="143"/>
      <c r="H197" s="156"/>
      <c r="I197" s="157"/>
      <c r="J197" s="143"/>
      <c r="K197" s="154"/>
      <c r="L197" s="154"/>
      <c r="M197" s="154"/>
      <c r="N197" s="154"/>
      <c r="O197" s="154"/>
    </row>
    <row r="198" spans="1:15" ht="15.75">
      <c r="A198" s="143"/>
      <c r="B198" s="158"/>
      <c r="C198" s="158"/>
      <c r="D198" s="158"/>
      <c r="E198" s="158"/>
      <c r="F198" s="143"/>
      <c r="G198" s="143"/>
      <c r="H198" s="156"/>
      <c r="I198" s="157"/>
      <c r="J198" s="143"/>
      <c r="K198" s="154"/>
      <c r="L198" s="154"/>
      <c r="M198" s="154"/>
      <c r="N198" s="154"/>
      <c r="O198" s="154"/>
    </row>
    <row r="199" spans="1:15" ht="15.75">
      <c r="A199" s="143"/>
      <c r="B199" s="158"/>
      <c r="C199" s="158"/>
      <c r="D199" s="158"/>
      <c r="E199" s="158"/>
      <c r="F199" s="143"/>
      <c r="G199" s="143"/>
      <c r="H199" s="156"/>
      <c r="I199" s="157"/>
      <c r="J199" s="143"/>
      <c r="K199" s="154"/>
      <c r="L199" s="154"/>
      <c r="M199" s="154"/>
      <c r="N199" s="154"/>
      <c r="O199" s="154"/>
    </row>
    <row r="200" spans="1:15" ht="15.75">
      <c r="A200" s="143"/>
      <c r="B200" s="158"/>
      <c r="C200" s="158"/>
      <c r="D200" s="158"/>
      <c r="E200" s="158"/>
      <c r="F200" s="143"/>
      <c r="G200" s="143"/>
      <c r="H200" s="156"/>
      <c r="I200" s="157"/>
      <c r="J200" s="143"/>
      <c r="K200" s="154"/>
      <c r="L200" s="154"/>
      <c r="M200" s="154"/>
      <c r="N200" s="154"/>
      <c r="O200" s="154"/>
    </row>
    <row r="201" spans="1:15" ht="15.75">
      <c r="A201" s="143"/>
      <c r="B201" s="158"/>
      <c r="C201" s="158"/>
      <c r="D201" s="158"/>
      <c r="E201" s="158"/>
      <c r="F201" s="143"/>
      <c r="G201" s="143"/>
      <c r="H201" s="156"/>
      <c r="I201" s="157"/>
      <c r="J201" s="143"/>
      <c r="K201" s="154"/>
      <c r="L201" s="154"/>
      <c r="M201" s="154"/>
      <c r="N201" s="154"/>
      <c r="O201" s="154"/>
    </row>
    <row r="202" spans="1:15" ht="15.75">
      <c r="A202" s="143"/>
      <c r="B202" s="158"/>
      <c r="C202" s="158"/>
      <c r="D202" s="158"/>
      <c r="E202" s="158"/>
      <c r="F202" s="143"/>
      <c r="G202" s="143"/>
      <c r="H202" s="156"/>
      <c r="I202" s="157"/>
      <c r="J202" s="143"/>
      <c r="K202" s="154"/>
      <c r="L202" s="154"/>
      <c r="M202" s="154"/>
      <c r="N202" s="154"/>
      <c r="O202" s="154"/>
    </row>
    <row r="203" spans="1:15" ht="15.75">
      <c r="A203" s="143"/>
      <c r="B203" s="158"/>
      <c r="C203" s="158"/>
      <c r="D203" s="158"/>
      <c r="E203" s="158"/>
      <c r="F203" s="143"/>
      <c r="G203" s="143"/>
      <c r="H203" s="156"/>
      <c r="I203" s="157"/>
      <c r="J203" s="143"/>
      <c r="K203" s="154"/>
      <c r="L203" s="154"/>
      <c r="M203" s="154"/>
      <c r="N203" s="154"/>
      <c r="O203" s="154"/>
    </row>
    <row r="204" spans="1:15" ht="15.75">
      <c r="A204" s="143"/>
      <c r="B204" s="158"/>
      <c r="C204" s="158"/>
      <c r="D204" s="158"/>
      <c r="E204" s="158"/>
      <c r="F204" s="143"/>
      <c r="G204" s="143"/>
      <c r="H204" s="156"/>
      <c r="I204" s="157"/>
      <c r="J204" s="143"/>
      <c r="K204" s="154"/>
      <c r="L204" s="154"/>
      <c r="M204" s="154"/>
      <c r="N204" s="154"/>
      <c r="O204" s="154"/>
    </row>
    <row r="205" spans="1:15" ht="15.75">
      <c r="A205" s="143"/>
      <c r="B205" s="158"/>
      <c r="C205" s="158"/>
      <c r="D205" s="158"/>
      <c r="E205" s="158"/>
      <c r="F205" s="143"/>
      <c r="G205" s="143"/>
      <c r="H205" s="156"/>
      <c r="I205" s="157"/>
      <c r="J205" s="143"/>
      <c r="K205" s="154"/>
      <c r="L205" s="154"/>
      <c r="M205" s="154"/>
      <c r="N205" s="154"/>
      <c r="O205" s="154"/>
    </row>
    <row r="206" spans="1:15" ht="15.75">
      <c r="A206" s="143"/>
      <c r="B206" s="158"/>
      <c r="C206" s="158"/>
      <c r="D206" s="158"/>
      <c r="E206" s="158"/>
      <c r="F206" s="143"/>
      <c r="G206" s="143"/>
      <c r="H206" s="156"/>
      <c r="I206" s="157"/>
      <c r="J206" s="143"/>
      <c r="K206" s="154"/>
      <c r="L206" s="154"/>
      <c r="M206" s="154"/>
      <c r="N206" s="154"/>
      <c r="O206" s="154"/>
    </row>
    <row r="207" spans="1:15" ht="15.75">
      <c r="A207" s="143"/>
      <c r="B207" s="158"/>
      <c r="C207" s="158"/>
      <c r="D207" s="158"/>
      <c r="E207" s="158"/>
      <c r="F207" s="143"/>
      <c r="G207" s="143"/>
      <c r="H207" s="156"/>
      <c r="I207" s="157"/>
      <c r="J207" s="143"/>
      <c r="K207" s="154"/>
      <c r="L207" s="154"/>
      <c r="M207" s="154"/>
      <c r="N207" s="154"/>
      <c r="O207" s="154"/>
    </row>
    <row r="208" spans="1:15" ht="15.75">
      <c r="A208" s="143"/>
      <c r="B208" s="158"/>
      <c r="C208" s="158"/>
      <c r="D208" s="158"/>
      <c r="E208" s="158"/>
      <c r="F208" s="143"/>
      <c r="G208" s="143"/>
      <c r="H208" s="156"/>
      <c r="I208" s="157"/>
      <c r="J208" s="143"/>
      <c r="K208" s="154"/>
      <c r="L208" s="154"/>
      <c r="M208" s="154"/>
      <c r="N208" s="154"/>
      <c r="O208" s="154"/>
    </row>
    <row r="209" spans="1:15" ht="15.75">
      <c r="A209" s="143"/>
      <c r="B209" s="158"/>
      <c r="C209" s="158"/>
      <c r="D209" s="158"/>
      <c r="E209" s="158"/>
      <c r="F209" s="143"/>
      <c r="G209" s="143"/>
      <c r="H209" s="156"/>
      <c r="I209" s="157"/>
      <c r="J209" s="143"/>
      <c r="K209" s="154"/>
      <c r="L209" s="154"/>
      <c r="M209" s="154"/>
      <c r="N209" s="154"/>
      <c r="O209" s="154"/>
    </row>
    <row r="210" spans="1:15" ht="15.75">
      <c r="A210" s="143"/>
      <c r="B210" s="158"/>
      <c r="C210" s="158"/>
      <c r="D210" s="158"/>
      <c r="E210" s="158"/>
      <c r="F210" s="143"/>
      <c r="G210" s="143"/>
      <c r="H210" s="156"/>
      <c r="I210" s="157"/>
      <c r="J210" s="143"/>
      <c r="K210" s="154"/>
      <c r="L210" s="154"/>
      <c r="M210" s="154"/>
      <c r="N210" s="154"/>
      <c r="O210" s="154"/>
    </row>
    <row r="211" spans="1:15" ht="15.75">
      <c r="A211" s="143"/>
      <c r="B211" s="158"/>
      <c r="C211" s="158"/>
      <c r="D211" s="158"/>
      <c r="E211" s="158"/>
      <c r="F211" s="143"/>
      <c r="G211" s="143"/>
      <c r="H211" s="156"/>
      <c r="I211" s="157"/>
      <c r="J211" s="143"/>
      <c r="K211" s="154"/>
      <c r="L211" s="154"/>
      <c r="M211" s="154"/>
      <c r="N211" s="154"/>
      <c r="O211" s="154"/>
    </row>
    <row r="212" spans="1:15" ht="15.75">
      <c r="A212" s="143"/>
      <c r="B212" s="158"/>
      <c r="C212" s="158"/>
      <c r="D212" s="158"/>
      <c r="E212" s="158"/>
      <c r="F212" s="143"/>
      <c r="G212" s="143"/>
      <c r="H212" s="156"/>
      <c r="I212" s="157"/>
      <c r="J212" s="143"/>
      <c r="K212" s="154"/>
      <c r="L212" s="154"/>
      <c r="M212" s="154"/>
      <c r="N212" s="154"/>
      <c r="O212" s="154"/>
    </row>
    <row r="213" spans="1:15" ht="15.75">
      <c r="A213" s="143"/>
      <c r="B213" s="158"/>
      <c r="C213" s="158"/>
      <c r="D213" s="158"/>
      <c r="E213" s="158"/>
      <c r="F213" s="143"/>
      <c r="G213" s="143"/>
      <c r="H213" s="156"/>
      <c r="I213" s="157"/>
      <c r="J213" s="143"/>
      <c r="K213" s="154"/>
      <c r="L213" s="154"/>
      <c r="M213" s="154"/>
      <c r="N213" s="154"/>
      <c r="O213" s="154"/>
    </row>
    <row r="214" spans="1:15" ht="15.75">
      <c r="A214" s="143"/>
      <c r="B214" s="158"/>
      <c r="C214" s="158"/>
      <c r="D214" s="158"/>
      <c r="E214" s="158"/>
      <c r="F214" s="143"/>
      <c r="G214" s="143"/>
      <c r="H214" s="156"/>
      <c r="I214" s="157"/>
      <c r="J214" s="143"/>
      <c r="K214" s="154"/>
      <c r="L214" s="154"/>
      <c r="M214" s="154"/>
      <c r="N214" s="154"/>
      <c r="O214" s="154"/>
    </row>
    <row r="215" spans="1:15" ht="15.75">
      <c r="A215" s="143"/>
      <c r="B215" s="158"/>
      <c r="C215" s="158"/>
      <c r="D215" s="158"/>
      <c r="E215" s="158"/>
      <c r="F215" s="143"/>
      <c r="G215" s="143"/>
      <c r="H215" s="156"/>
      <c r="I215" s="157"/>
      <c r="J215" s="143"/>
      <c r="K215" s="154"/>
      <c r="L215" s="154"/>
      <c r="M215" s="154"/>
      <c r="N215" s="154"/>
      <c r="O215" s="154"/>
    </row>
    <row r="216" spans="1:15" ht="15.75">
      <c r="A216" s="143"/>
      <c r="B216" s="158"/>
      <c r="C216" s="158"/>
      <c r="D216" s="158"/>
      <c r="E216" s="158"/>
      <c r="F216" s="143"/>
      <c r="G216" s="143"/>
      <c r="H216" s="156"/>
      <c r="I216" s="157"/>
      <c r="J216" s="143"/>
      <c r="K216" s="154"/>
      <c r="L216" s="154"/>
      <c r="M216" s="154"/>
      <c r="N216" s="154"/>
      <c r="O216" s="154"/>
    </row>
    <row r="217" spans="1:15" ht="15.75">
      <c r="A217" s="143"/>
      <c r="B217" s="158"/>
      <c r="C217" s="158"/>
      <c r="D217" s="158"/>
      <c r="E217" s="158"/>
      <c r="F217" s="143"/>
      <c r="G217" s="143"/>
      <c r="H217" s="156"/>
      <c r="I217" s="157"/>
      <c r="J217" s="143"/>
      <c r="K217" s="154"/>
      <c r="L217" s="154"/>
      <c r="M217" s="154"/>
      <c r="N217" s="154"/>
      <c r="O217" s="154"/>
    </row>
    <row r="218" spans="1:15" ht="15.75">
      <c r="A218" s="143"/>
      <c r="B218" s="158"/>
      <c r="C218" s="158"/>
      <c r="D218" s="158"/>
      <c r="E218" s="158"/>
      <c r="F218" s="143"/>
      <c r="G218" s="143"/>
      <c r="H218" s="156"/>
      <c r="I218" s="157"/>
      <c r="J218" s="143"/>
      <c r="K218" s="154"/>
      <c r="L218" s="154"/>
      <c r="M218" s="154"/>
      <c r="N218" s="154"/>
      <c r="O218" s="154"/>
    </row>
    <row r="219" spans="1:15" ht="15.75">
      <c r="A219" s="143"/>
      <c r="B219" s="158"/>
      <c r="C219" s="158"/>
      <c r="D219" s="158"/>
      <c r="E219" s="158"/>
      <c r="F219" s="143"/>
      <c r="G219" s="143"/>
      <c r="H219" s="156"/>
      <c r="I219" s="157"/>
      <c r="J219" s="143"/>
      <c r="K219" s="154"/>
      <c r="L219" s="154"/>
      <c r="M219" s="154"/>
      <c r="N219" s="154"/>
      <c r="O219" s="154"/>
    </row>
    <row r="220" spans="1:15" ht="15.75">
      <c r="A220" s="143"/>
      <c r="B220" s="158"/>
      <c r="C220" s="158"/>
      <c r="D220" s="158"/>
      <c r="E220" s="158"/>
      <c r="F220" s="143"/>
      <c r="G220" s="143"/>
      <c r="H220" s="156"/>
      <c r="I220" s="157"/>
      <c r="J220" s="143"/>
      <c r="K220" s="154"/>
      <c r="L220" s="154"/>
      <c r="M220" s="154"/>
      <c r="N220" s="154"/>
      <c r="O220" s="154"/>
    </row>
    <row r="221" spans="1:15" ht="15.75">
      <c r="A221" s="143"/>
      <c r="B221" s="158"/>
      <c r="C221" s="158"/>
      <c r="D221" s="158"/>
      <c r="E221" s="158"/>
      <c r="F221" s="143"/>
      <c r="G221" s="143"/>
      <c r="H221" s="156"/>
      <c r="I221" s="157"/>
      <c r="J221" s="143"/>
      <c r="K221" s="154"/>
      <c r="L221" s="154"/>
      <c r="M221" s="154"/>
      <c r="N221" s="154"/>
      <c r="O221" s="154"/>
    </row>
    <row r="222" spans="1:15" ht="15.75">
      <c r="A222" s="143"/>
      <c r="B222" s="158"/>
      <c r="C222" s="158"/>
      <c r="D222" s="158"/>
      <c r="E222" s="158"/>
      <c r="F222" s="143"/>
      <c r="G222" s="143"/>
      <c r="H222" s="156"/>
      <c r="I222" s="157"/>
      <c r="J222" s="143"/>
      <c r="K222" s="154"/>
      <c r="L222" s="154"/>
      <c r="M222" s="154"/>
      <c r="N222" s="154"/>
      <c r="O222" s="154"/>
    </row>
    <row r="223" spans="1:15" ht="15.75">
      <c r="A223" s="143"/>
      <c r="B223" s="158"/>
      <c r="C223" s="158"/>
      <c r="D223" s="158"/>
      <c r="E223" s="158"/>
      <c r="F223" s="143"/>
      <c r="G223" s="143"/>
      <c r="H223" s="156"/>
      <c r="I223" s="157"/>
      <c r="J223" s="143"/>
      <c r="K223" s="154"/>
      <c r="L223" s="154"/>
      <c r="M223" s="154"/>
      <c r="N223" s="154"/>
      <c r="O223" s="154"/>
    </row>
    <row r="224" spans="1:15" ht="15.75">
      <c r="A224" s="143"/>
      <c r="B224" s="158"/>
      <c r="C224" s="158"/>
      <c r="D224" s="158"/>
      <c r="E224" s="158"/>
      <c r="F224" s="143"/>
      <c r="G224" s="143"/>
      <c r="H224" s="156"/>
      <c r="I224" s="157"/>
      <c r="J224" s="143"/>
      <c r="K224" s="154"/>
      <c r="L224" s="154"/>
      <c r="M224" s="154"/>
      <c r="N224" s="154"/>
      <c r="O224" s="154"/>
    </row>
    <row r="225" spans="1:15" ht="15.75">
      <c r="A225" s="143"/>
      <c r="B225" s="158"/>
      <c r="C225" s="158"/>
      <c r="D225" s="158"/>
      <c r="E225" s="158"/>
      <c r="F225" s="143"/>
      <c r="G225" s="143"/>
      <c r="H225" s="156"/>
      <c r="I225" s="157"/>
      <c r="J225" s="143"/>
      <c r="K225" s="154"/>
      <c r="L225" s="154"/>
      <c r="M225" s="154"/>
      <c r="N225" s="154"/>
      <c r="O225" s="154"/>
    </row>
    <row r="226" spans="1:15" ht="15.75">
      <c r="A226" s="143"/>
      <c r="B226" s="158"/>
      <c r="C226" s="158"/>
      <c r="D226" s="158"/>
      <c r="E226" s="158"/>
      <c r="F226" s="143"/>
      <c r="G226" s="143"/>
      <c r="H226" s="156"/>
      <c r="I226" s="157"/>
      <c r="J226" s="143"/>
      <c r="K226" s="154"/>
      <c r="L226" s="154"/>
      <c r="M226" s="154"/>
      <c r="N226" s="154"/>
      <c r="O226" s="154"/>
    </row>
    <row r="227" spans="1:15" ht="15.75">
      <c r="A227" s="143"/>
      <c r="B227" s="158"/>
      <c r="C227" s="158"/>
      <c r="D227" s="158"/>
      <c r="E227" s="158"/>
      <c r="F227" s="143"/>
      <c r="G227" s="143"/>
      <c r="H227" s="156"/>
      <c r="I227" s="157"/>
      <c r="J227" s="143"/>
      <c r="K227" s="154"/>
      <c r="L227" s="154"/>
      <c r="M227" s="154"/>
      <c r="N227" s="154"/>
      <c r="O227" s="154"/>
    </row>
    <row r="228" spans="1:15" ht="15.75">
      <c r="A228" s="143"/>
      <c r="B228" s="158"/>
      <c r="C228" s="158"/>
      <c r="D228" s="158"/>
      <c r="E228" s="158"/>
      <c r="F228" s="143"/>
      <c r="G228" s="143"/>
      <c r="H228" s="156"/>
      <c r="I228" s="157"/>
      <c r="J228" s="143"/>
      <c r="K228" s="154"/>
      <c r="L228" s="154"/>
      <c r="M228" s="154"/>
      <c r="N228" s="154"/>
      <c r="O228" s="154"/>
    </row>
    <row r="229" spans="1:15" ht="15.75">
      <c r="A229" s="143"/>
      <c r="B229" s="158"/>
      <c r="C229" s="158"/>
      <c r="D229" s="158"/>
      <c r="E229" s="158"/>
      <c r="F229" s="143"/>
      <c r="G229" s="143"/>
      <c r="H229" s="156"/>
      <c r="I229" s="157"/>
      <c r="J229" s="143"/>
      <c r="K229" s="154"/>
      <c r="L229" s="154"/>
      <c r="M229" s="154"/>
      <c r="N229" s="154"/>
      <c r="O229" s="154"/>
    </row>
    <row r="230" spans="1:15" ht="15.75">
      <c r="A230" s="143"/>
      <c r="B230" s="158"/>
      <c r="C230" s="158"/>
      <c r="D230" s="158"/>
      <c r="E230" s="158"/>
      <c r="F230" s="143"/>
      <c r="G230" s="143"/>
      <c r="H230" s="156"/>
      <c r="I230" s="157"/>
      <c r="J230" s="143"/>
      <c r="K230" s="154"/>
      <c r="L230" s="154"/>
      <c r="M230" s="154"/>
      <c r="N230" s="154"/>
      <c r="O230" s="154"/>
    </row>
    <row r="231" spans="1:15" ht="15.75">
      <c r="A231" s="143"/>
      <c r="B231" s="158"/>
      <c r="C231" s="158"/>
      <c r="D231" s="158"/>
      <c r="E231" s="158"/>
      <c r="F231" s="143"/>
      <c r="G231" s="143"/>
      <c r="H231" s="156"/>
      <c r="I231" s="157"/>
      <c r="J231" s="143"/>
      <c r="K231" s="154"/>
      <c r="L231" s="154"/>
      <c r="M231" s="154"/>
      <c r="N231" s="154"/>
      <c r="O231" s="154"/>
    </row>
    <row r="232" spans="1:15" ht="15.75">
      <c r="A232" s="143"/>
      <c r="B232" s="158"/>
      <c r="C232" s="158"/>
      <c r="D232" s="158"/>
      <c r="E232" s="158"/>
      <c r="F232" s="143"/>
      <c r="G232" s="143"/>
      <c r="H232" s="156"/>
      <c r="I232" s="157"/>
      <c r="J232" s="143"/>
      <c r="K232" s="154"/>
      <c r="L232" s="154"/>
      <c r="M232" s="154"/>
      <c r="N232" s="154"/>
      <c r="O232" s="154"/>
    </row>
    <row r="233" spans="1:15" ht="15.75">
      <c r="A233" s="143"/>
      <c r="B233" s="158"/>
      <c r="C233" s="158"/>
      <c r="D233" s="158"/>
      <c r="E233" s="158"/>
      <c r="F233" s="143"/>
      <c r="G233" s="143"/>
      <c r="H233" s="156"/>
      <c r="I233" s="157"/>
      <c r="J233" s="143"/>
      <c r="K233" s="154"/>
      <c r="L233" s="154"/>
      <c r="M233" s="154"/>
      <c r="N233" s="154"/>
      <c r="O233" s="154"/>
    </row>
    <row r="234" spans="1:15" ht="15.75">
      <c r="A234" s="143"/>
      <c r="B234" s="158"/>
      <c r="C234" s="158"/>
      <c r="D234" s="158"/>
      <c r="E234" s="158"/>
      <c r="F234" s="143"/>
      <c r="G234" s="143"/>
      <c r="H234" s="156"/>
      <c r="I234" s="157"/>
      <c r="J234" s="143"/>
      <c r="K234" s="154"/>
      <c r="L234" s="154"/>
      <c r="M234" s="154"/>
      <c r="N234" s="154"/>
      <c r="O234" s="154"/>
    </row>
    <row r="235" spans="1:15" ht="15.75">
      <c r="A235" s="143"/>
      <c r="B235" s="158"/>
      <c r="C235" s="158"/>
      <c r="D235" s="158"/>
      <c r="E235" s="158"/>
      <c r="F235" s="143"/>
      <c r="G235" s="143"/>
      <c r="H235" s="156"/>
      <c r="I235" s="157"/>
      <c r="J235" s="143"/>
      <c r="K235" s="154"/>
      <c r="L235" s="154"/>
      <c r="M235" s="154"/>
      <c r="N235" s="154"/>
      <c r="O235" s="154"/>
    </row>
    <row r="236" spans="1:15" ht="15.75">
      <c r="A236" s="143"/>
      <c r="B236" s="158"/>
      <c r="C236" s="158"/>
      <c r="D236" s="158"/>
      <c r="E236" s="158"/>
      <c r="F236" s="143"/>
      <c r="G236" s="143"/>
      <c r="H236" s="156"/>
      <c r="I236" s="157"/>
      <c r="J236" s="143"/>
      <c r="K236" s="154"/>
      <c r="L236" s="154"/>
      <c r="M236" s="154"/>
      <c r="N236" s="154"/>
      <c r="O236" s="154"/>
    </row>
    <row r="237" spans="1:15" ht="15.75">
      <c r="A237" s="143"/>
      <c r="B237" s="158"/>
      <c r="C237" s="158"/>
      <c r="D237" s="158"/>
      <c r="E237" s="158"/>
      <c r="F237" s="143"/>
      <c r="G237" s="143"/>
      <c r="H237" s="156"/>
      <c r="I237" s="157"/>
      <c r="J237" s="180"/>
      <c r="K237" s="154"/>
      <c r="L237" s="154"/>
      <c r="M237" s="154"/>
      <c r="N237" s="154"/>
      <c r="O237" s="154"/>
    </row>
    <row r="238" spans="1:15" ht="15.75">
      <c r="A238" s="143"/>
      <c r="B238" s="158"/>
      <c r="C238" s="158"/>
      <c r="D238" s="158"/>
      <c r="E238" s="158"/>
      <c r="F238" s="143"/>
      <c r="G238" s="143"/>
      <c r="H238" s="156"/>
      <c r="I238" s="157"/>
      <c r="J238" s="180"/>
      <c r="K238" s="154"/>
      <c r="L238" s="154"/>
      <c r="M238" s="154"/>
      <c r="N238" s="154"/>
      <c r="O238" s="154"/>
    </row>
    <row r="239" spans="1:15" ht="15.75">
      <c r="A239" s="143"/>
      <c r="B239" s="158"/>
      <c r="C239" s="158"/>
      <c r="D239" s="158"/>
      <c r="E239" s="158"/>
      <c r="F239" s="143"/>
      <c r="G239" s="143"/>
      <c r="H239" s="156"/>
      <c r="I239" s="157"/>
      <c r="J239" s="180"/>
      <c r="K239" s="154"/>
      <c r="L239" s="154"/>
      <c r="M239" s="154"/>
      <c r="N239" s="154"/>
      <c r="O239" s="154"/>
    </row>
    <row r="240" spans="1:15" ht="15.75">
      <c r="A240" s="143"/>
      <c r="B240" s="158"/>
      <c r="C240" s="158"/>
      <c r="D240" s="158"/>
      <c r="E240" s="158"/>
      <c r="F240" s="143"/>
      <c r="G240" s="143"/>
      <c r="H240" s="156"/>
      <c r="I240" s="157"/>
      <c r="J240" s="180"/>
      <c r="K240" s="154"/>
      <c r="L240" s="154"/>
      <c r="M240" s="154"/>
      <c r="N240" s="154"/>
      <c r="O240" s="154"/>
    </row>
    <row r="241" spans="1:15" ht="15.75">
      <c r="A241" s="143"/>
      <c r="B241" s="158"/>
      <c r="C241" s="158"/>
      <c r="D241" s="158"/>
      <c r="E241" s="158"/>
      <c r="F241" s="143"/>
      <c r="G241" s="143"/>
      <c r="H241" s="156"/>
      <c r="I241" s="157"/>
      <c r="J241" s="180"/>
      <c r="K241" s="154"/>
      <c r="L241" s="154"/>
      <c r="M241" s="154"/>
      <c r="N241" s="154"/>
      <c r="O241" s="154"/>
    </row>
    <row r="242" spans="1:15" ht="15.75">
      <c r="A242" s="143"/>
      <c r="B242" s="158"/>
      <c r="C242" s="158"/>
      <c r="D242" s="158"/>
      <c r="E242" s="158"/>
      <c r="F242" s="143"/>
      <c r="G242" s="143"/>
      <c r="H242" s="156"/>
      <c r="I242" s="157"/>
    </row>
    <row r="243" spans="1:15" ht="15.75">
      <c r="A243" s="143"/>
      <c r="B243" s="158"/>
      <c r="C243" s="158"/>
      <c r="D243" s="158"/>
      <c r="E243" s="158"/>
      <c r="F243" s="143"/>
      <c r="G243" s="143"/>
      <c r="H243" s="156"/>
      <c r="I243" s="157"/>
    </row>
    <row r="244" spans="1:15" ht="15.75">
      <c r="A244" s="143"/>
      <c r="B244" s="158"/>
      <c r="C244" s="158"/>
      <c r="D244" s="158"/>
      <c r="E244" s="158"/>
      <c r="F244" s="143"/>
      <c r="G244" s="143"/>
      <c r="H244" s="156"/>
      <c r="I244" s="157"/>
    </row>
    <row r="245" spans="1:15" ht="15.75">
      <c r="A245" s="143"/>
      <c r="B245" s="158"/>
      <c r="C245" s="158"/>
      <c r="D245" s="158"/>
      <c r="E245" s="158"/>
      <c r="F245" s="143"/>
      <c r="G245" s="143"/>
      <c r="H245" s="156"/>
      <c r="I245" s="157"/>
    </row>
    <row r="246" spans="1:15" ht="15.75">
      <c r="A246" s="143"/>
      <c r="B246" s="158"/>
      <c r="C246" s="158"/>
      <c r="D246" s="158"/>
      <c r="E246" s="158"/>
      <c r="F246" s="143"/>
      <c r="G246" s="143"/>
      <c r="H246" s="156"/>
      <c r="I246" s="157"/>
    </row>
    <row r="247" spans="1:15" ht="15.75">
      <c r="A247" s="143"/>
      <c r="B247" s="158"/>
      <c r="C247" s="158"/>
      <c r="D247" s="158"/>
      <c r="E247" s="158"/>
      <c r="F247" s="143"/>
      <c r="G247" s="143"/>
      <c r="H247" s="156"/>
      <c r="I247" s="157"/>
    </row>
    <row r="248" spans="1:15" ht="15.75">
      <c r="A248" s="143"/>
      <c r="B248" s="158"/>
      <c r="C248" s="158"/>
      <c r="D248" s="158"/>
      <c r="E248" s="158"/>
      <c r="F248" s="143"/>
      <c r="G248" s="143"/>
      <c r="H248" s="156"/>
      <c r="I248" s="157"/>
    </row>
    <row r="249" spans="1:15" ht="15.75">
      <c r="A249" s="143"/>
      <c r="B249" s="158"/>
      <c r="C249" s="158"/>
      <c r="D249" s="158"/>
      <c r="E249" s="158"/>
      <c r="F249" s="143"/>
      <c r="G249" s="143"/>
      <c r="H249" s="156"/>
      <c r="I249" s="157"/>
    </row>
    <row r="250" spans="1:15" ht="15.75">
      <c r="A250" s="180"/>
      <c r="B250" s="158"/>
      <c r="C250" s="158"/>
      <c r="D250" s="158"/>
      <c r="E250" s="158"/>
      <c r="F250" s="180"/>
      <c r="G250" s="180"/>
      <c r="H250" s="181"/>
      <c r="I250" s="182"/>
    </row>
    <row r="251" spans="1:15" ht="15.75">
      <c r="A251" s="180"/>
      <c r="B251" s="158"/>
      <c r="C251" s="158"/>
      <c r="D251" s="158"/>
      <c r="E251" s="158"/>
      <c r="F251" s="180"/>
      <c r="G251" s="180"/>
      <c r="H251" s="181"/>
      <c r="I251" s="182"/>
    </row>
    <row r="252" spans="1:15" ht="15.75">
      <c r="A252" s="180"/>
      <c r="B252" s="158"/>
      <c r="C252" s="158"/>
      <c r="D252" s="158"/>
      <c r="E252" s="158"/>
      <c r="F252" s="180"/>
      <c r="G252" s="180"/>
      <c r="H252" s="181"/>
      <c r="I252" s="182"/>
    </row>
    <row r="253" spans="1:15" ht="15.75">
      <c r="A253" s="180"/>
      <c r="B253" s="158"/>
      <c r="C253" s="158"/>
      <c r="D253" s="158"/>
      <c r="E253" s="158"/>
      <c r="F253" s="180"/>
      <c r="G253" s="180"/>
      <c r="H253" s="181"/>
      <c r="I253" s="182"/>
    </row>
    <row r="254" spans="1:15" ht="15.75">
      <c r="A254" s="180"/>
      <c r="B254" s="158"/>
      <c r="C254" s="158"/>
      <c r="D254" s="158"/>
      <c r="E254" s="158"/>
      <c r="F254" s="180"/>
      <c r="G254" s="180"/>
      <c r="H254" s="181"/>
      <c r="I254" s="182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Borehole Drilling</vt:lpstr>
      <vt:lpstr>Elevated water tank</vt:lpstr>
      <vt:lpstr>Generator Room</vt:lpstr>
      <vt:lpstr>Caretakers room</vt:lpstr>
      <vt:lpstr>Comunal water point</vt:lpstr>
      <vt:lpstr>Animal troughs</vt:lpstr>
      <vt:lpstr>Fence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KHAYRE Omar</dc:creator>
  <cp:keywords/>
  <dc:description/>
  <cp:lastModifiedBy>HP</cp:lastModifiedBy>
  <cp:revision/>
  <dcterms:created xsi:type="dcterms:W3CDTF">2014-10-07T00:35:15Z</dcterms:created>
  <dcterms:modified xsi:type="dcterms:W3CDTF">2020-10-24T11:17:56Z</dcterms:modified>
  <cp:category/>
  <cp:contentStatus/>
</cp:coreProperties>
</file>