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15600" windowHeight="11160" tabRatio="820"/>
  </bookViews>
  <sheets>
    <sheet name="SUMMARY" sheetId="22" r:id="rId1"/>
    <sheet name="BH DRILLING" sheetId="21" r:id="rId2"/>
    <sheet name="Elevated Tank" sheetId="5" r:id="rId3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4" i="21"/>
  <c r="F22" l="1"/>
  <c r="F55"/>
  <c r="F77" l="1"/>
  <c r="F75"/>
  <c r="F81"/>
  <c r="D8" i="22" l="1"/>
  <c r="D45" i="5"/>
  <c r="D46" s="1"/>
  <c r="D42"/>
  <c r="D41"/>
  <c r="D40"/>
  <c r="D39"/>
  <c r="D38"/>
  <c r="D37"/>
  <c r="D36"/>
  <c r="D25"/>
  <c r="D18"/>
  <c r="D23"/>
  <c r="D22"/>
  <c r="D19"/>
  <c r="D16"/>
  <c r="D13"/>
  <c r="D8"/>
  <c r="D6"/>
  <c r="D47" l="1"/>
  <c r="D10"/>
  <c r="D11" l="1"/>
  <c r="F69" s="1"/>
  <c r="F70"/>
  <c r="D9" i="22" l="1"/>
  <c r="E10" s="1"/>
</calcChain>
</file>

<file path=xl/sharedStrings.xml><?xml version="1.0" encoding="utf-8"?>
<sst xmlns="http://schemas.openxmlformats.org/spreadsheetml/2006/main" count="375" uniqueCount="159">
  <si>
    <t>M</t>
  </si>
  <si>
    <t>DESCRIPTION</t>
  </si>
  <si>
    <t>UNIT</t>
  </si>
  <si>
    <t>QUANTITY</t>
  </si>
  <si>
    <t>RATE (USD)</t>
  </si>
  <si>
    <t>AMOUNT (USD)</t>
  </si>
  <si>
    <t>Excavation</t>
  </si>
  <si>
    <t>Excavation including maintaining and supporting sides and keeping free from water, mud and fallen materials by bailing, pumping or otherwise</t>
  </si>
  <si>
    <t>A</t>
  </si>
  <si>
    <r>
      <t>m</t>
    </r>
    <r>
      <rPr>
        <vertAlign val="superscript"/>
        <sz val="10"/>
        <rFont val="Arial"/>
        <family val="2"/>
      </rPr>
      <t>2</t>
    </r>
  </si>
  <si>
    <t>B</t>
  </si>
  <si>
    <t>C</t>
  </si>
  <si>
    <r>
      <t>m</t>
    </r>
    <r>
      <rPr>
        <vertAlign val="superscript"/>
        <sz val="10"/>
        <rFont val="Arial"/>
        <family val="2"/>
      </rPr>
      <t>3</t>
    </r>
  </si>
  <si>
    <t>D</t>
  </si>
  <si>
    <t>Extra-over for excavation in rock</t>
  </si>
  <si>
    <t>E</t>
  </si>
  <si>
    <t>Remove surplus excavated material from site</t>
  </si>
  <si>
    <t>F</t>
  </si>
  <si>
    <t>Backfill around foundation</t>
  </si>
  <si>
    <t>Filing</t>
  </si>
  <si>
    <t>G</t>
  </si>
  <si>
    <t>H</t>
  </si>
  <si>
    <t>I</t>
  </si>
  <si>
    <t>J</t>
  </si>
  <si>
    <t>Concrete work</t>
  </si>
  <si>
    <t>K</t>
  </si>
  <si>
    <t>L</t>
  </si>
  <si>
    <t>Reinforcement</t>
  </si>
  <si>
    <t>kg</t>
  </si>
  <si>
    <t>Sawn formwork</t>
  </si>
  <si>
    <t>m</t>
  </si>
  <si>
    <t>Walling</t>
  </si>
  <si>
    <t>Columns</t>
  </si>
  <si>
    <t>Roofing</t>
  </si>
  <si>
    <t>No</t>
  </si>
  <si>
    <t>Finishes</t>
  </si>
  <si>
    <t>Cement and sand mortar (1:3) rendering in:</t>
  </si>
  <si>
    <t>Prepare site by stripping top 150 mm of soil to remove all debris including sand (if any) from site and carting away spoil</t>
  </si>
  <si>
    <t>Excavate trench commencing at reduced levels depth not exceeding 1.50m deep</t>
  </si>
  <si>
    <t>Pit excavation commencing at reduced levels depth not exceeding 1.50m deep</t>
  </si>
  <si>
    <t xml:space="preserve">300 mm thick approved hardcore filling spread, well rammed and compacted in 150mm layers </t>
  </si>
  <si>
    <t>Mass Concrete class 15 (1:3:6) with 20mm thick maximum aggregate size in</t>
  </si>
  <si>
    <t>50mm Thick blinding</t>
  </si>
  <si>
    <t>Vibrated Reinforced Concrete class 25 (1:1.5:3) with 20mm thick maximum aggregate size in</t>
  </si>
  <si>
    <t>Ground beam</t>
  </si>
  <si>
    <t>Column base</t>
  </si>
  <si>
    <t>Sub-Total to Collection</t>
  </si>
  <si>
    <t xml:space="preserve">Tie beam </t>
  </si>
  <si>
    <t>Vibrated Reinforced Concrete class 30 (1:1:2) with 20mm thick maximum aggregate size in</t>
  </si>
  <si>
    <t>200mm thick Walls</t>
  </si>
  <si>
    <t xml:space="preserve">200mm thick Base slab </t>
  </si>
  <si>
    <t>200mm thick Cover slab</t>
  </si>
  <si>
    <t>Reinforcement bars (all sizes) as shown on drawings</t>
  </si>
  <si>
    <t xml:space="preserve">Formwork to sides of column bases </t>
  </si>
  <si>
    <t>N</t>
  </si>
  <si>
    <t>O</t>
  </si>
  <si>
    <t>200mm wide PVC water bar</t>
  </si>
  <si>
    <t>25 mm Thick screed to base slab with waterproof cement</t>
  </si>
  <si>
    <t>15mm internal plaster to cover slab with waterproof cement</t>
  </si>
  <si>
    <t xml:space="preserve">12mm plaster to external sides of wall </t>
  </si>
  <si>
    <t>12mm plaster to cover slab</t>
  </si>
  <si>
    <t>12mm plaster to soffits of base slab</t>
  </si>
  <si>
    <t>12mm plaster to beams</t>
  </si>
  <si>
    <t>12mm plaster to columns</t>
  </si>
  <si>
    <t>Water Supply System</t>
  </si>
  <si>
    <t>Galvanized Mild Steel pipes class "B" medium thickness with and including jointing, fittings and fixe as described</t>
  </si>
  <si>
    <t>50mm diameter inlet pipe 800mm long</t>
  </si>
  <si>
    <t>50mm diameter draw off pipe Ditto</t>
  </si>
  <si>
    <t>50mm diameter overflow pipe Ditto</t>
  </si>
  <si>
    <t>75mm diameter scour pipe Ditto</t>
  </si>
  <si>
    <t>20mm diameter brass gate valve with wheel and head</t>
  </si>
  <si>
    <t>20mm diameter stop corks</t>
  </si>
  <si>
    <t>P</t>
  </si>
  <si>
    <t>600x600x6mm heavy gauge steel primed metal manhole cover on slab with and including metal framing all around</t>
  </si>
  <si>
    <t>Q</t>
  </si>
  <si>
    <t>20mm Diameter bars, ‘U’ shaped to form steps with ends embedded into retaining wall, average length 450mm</t>
  </si>
  <si>
    <t>COLLECTION</t>
  </si>
  <si>
    <t>Sub-Total from page 9</t>
  </si>
  <si>
    <t>Sub-Total from page 10</t>
  </si>
  <si>
    <t>Sub-Total from page 11</t>
  </si>
  <si>
    <t>Supply and construction of 200mm Hollow block walling</t>
  </si>
  <si>
    <t xml:space="preserve">Generator House </t>
  </si>
  <si>
    <t>12mm internal and external plaster</t>
  </si>
  <si>
    <t>Internal and external white washing and Coloring</t>
  </si>
  <si>
    <t>Openings</t>
  </si>
  <si>
    <t>1m wide by 1.2m high metal window</t>
  </si>
  <si>
    <t>1.5m wide by 2.4m high metal double door</t>
  </si>
  <si>
    <t>50x80mm Timber for Roofing</t>
  </si>
  <si>
    <t>25x50mm Timber for roofing</t>
  </si>
  <si>
    <t xml:space="preserve">G32 Corrugated Iron sheet </t>
  </si>
  <si>
    <t>200mx25 Timber</t>
  </si>
  <si>
    <t>8.7m High Ladder</t>
  </si>
  <si>
    <r>
      <t>TOTAL COST OF 20m</t>
    </r>
    <r>
      <rPr>
        <b/>
        <vertAlign val="superscript"/>
        <sz val="10"/>
        <rFont val="Arial"/>
        <family val="2"/>
      </rPr>
      <t xml:space="preserve">3 </t>
    </r>
    <r>
      <rPr>
        <b/>
        <sz val="10"/>
        <rFont val="Arial"/>
        <family val="2"/>
      </rPr>
      <t>GROUND STORAGE TANK</t>
    </r>
  </si>
  <si>
    <t>ITEM</t>
  </si>
  <si>
    <t>QTY</t>
  </si>
  <si>
    <t xml:space="preserve">RATE (USD)     </t>
  </si>
  <si>
    <t xml:space="preserve">TOTAL (USD)     </t>
  </si>
  <si>
    <t>1. PROPOSED BOREHOLE DRILLING</t>
  </si>
  <si>
    <t>Hydrogeophysical Survey</t>
  </si>
  <si>
    <t>LS</t>
  </si>
  <si>
    <t>BOREHOLE DRILLING AND INSTALLATION</t>
  </si>
  <si>
    <t>SITE WORKS</t>
  </si>
  <si>
    <t>Allow for the cost of mobilization of all equipment, consumables for the entire borehole works  and drilling team to the site and demobilization from the site</t>
  </si>
  <si>
    <t>Item</t>
  </si>
  <si>
    <t xml:space="preserve">Site clearance, levelling and other associated costs </t>
  </si>
  <si>
    <t xml:space="preserve">Setting up and dismantling of the rig at the drilling site </t>
  </si>
  <si>
    <t>Other related tasks such as water for drilling and camp use, maintenace of storage tanks, water injection systems and usage of drilling foam</t>
  </si>
  <si>
    <t>Total carried forward to summary page</t>
  </si>
  <si>
    <t>BOREHOLE DRILLING</t>
  </si>
  <si>
    <t>Soil sampling and record keeping as detailed in specification</t>
  </si>
  <si>
    <t>BOREHOLE INSTALLATION</t>
  </si>
  <si>
    <t xml:space="preserve">Installation of PVC casings were applicable except for areas where screen casings will be installed </t>
  </si>
  <si>
    <t>Supply and install gravel pack in the borehole as detailed in the specification</t>
  </si>
  <si>
    <t>Ton</t>
  </si>
  <si>
    <t xml:space="preserve">BOREHOLE DEVELOPMENT </t>
  </si>
  <si>
    <t>Allow for borehole development work (surging by air of the completed well until the water is clean (Approx. 3hrs)</t>
  </si>
  <si>
    <t>Hr</t>
  </si>
  <si>
    <t>Pump testing for the well of the well using a submersible pump for at least 24- 36 hours to estimate draw down and the yield</t>
  </si>
  <si>
    <t>Provide all materials and construct concrete top slab with well cap and engraving serial number</t>
  </si>
  <si>
    <t>Sum</t>
  </si>
  <si>
    <t>Standby charges for reasons beyond contractor's control excluding force majeure conditions</t>
  </si>
  <si>
    <t>Borehole Completion Report and Water Chemical Analysis Report</t>
  </si>
  <si>
    <t>Pump Installation with Generator Set</t>
  </si>
  <si>
    <t>Supply and installation of  rising main GI pipe 2” with all necessary fittings</t>
  </si>
  <si>
    <t>Controal Panel</t>
  </si>
  <si>
    <t>Summary Page</t>
  </si>
  <si>
    <t>Site works</t>
  </si>
  <si>
    <t>Borehole drilling</t>
  </si>
  <si>
    <t>Borehole installation</t>
  </si>
  <si>
    <t>Borehole development</t>
  </si>
  <si>
    <t>Pump Installation</t>
  </si>
  <si>
    <t>Total carried forward to Grand Summary page</t>
  </si>
  <si>
    <t>Cables of 50 meter per BH and fittings</t>
  </si>
  <si>
    <t>Organization</t>
  </si>
  <si>
    <t>Qatar Red Crescent (QRC)</t>
  </si>
  <si>
    <t>Activity</t>
  </si>
  <si>
    <t>District</t>
  </si>
  <si>
    <t>Summary</t>
  </si>
  <si>
    <t xml:space="preserve">NO.                          </t>
  </si>
  <si>
    <t xml:space="preserve">Description </t>
  </si>
  <si>
    <t>Qty</t>
  </si>
  <si>
    <t>Rate</t>
  </si>
  <si>
    <t>Amount USD</t>
  </si>
  <si>
    <t xml:space="preserve">Borehole Drilling and Installation   </t>
  </si>
  <si>
    <t>Total</t>
  </si>
  <si>
    <r>
      <t>20m</t>
    </r>
    <r>
      <rPr>
        <b/>
        <u/>
        <vertAlign val="superscript"/>
        <sz val="10"/>
        <rFont val="Arial"/>
        <family val="2"/>
      </rPr>
      <t>3</t>
    </r>
    <r>
      <rPr>
        <b/>
        <u/>
        <sz val="10"/>
        <rFont val="Arial"/>
        <family val="2"/>
      </rPr>
      <t xml:space="preserve">  Elevated Water Tank with Generator Room Underneath</t>
    </r>
  </si>
  <si>
    <t>15m3  Elevated Water Tank with Generator Room Underneath</t>
  </si>
  <si>
    <t>Supply and installation of new 5.5 Kw Lowara submersible pump</t>
  </si>
  <si>
    <t>Drilling  with min. 10" bit from 0m-60m depth</t>
  </si>
  <si>
    <t>Drilling to a minimum of 10" and to an acceptable minimum depth as per hydro geological report:</t>
  </si>
  <si>
    <t>Supply and installation of PVC casing ( plain or slotted) 6" minimum diameter. Minumum thickness 3 mm up to 60 m depth</t>
  </si>
  <si>
    <t>Supply and Installation of New Generator Set, KVA: 20 Engine Type: Perkins 1103A-33G, Open / Volts: 400 / 230 v, Cycles Hz: 50 Volts, R.P.M: 1500 | Fuel Consumption: 8.3 Litre/hr, diesel driven, 3 phase water cooled</t>
  </si>
  <si>
    <t xml:space="preserve"> </t>
  </si>
  <si>
    <t>Balcad and Jowhar Districts</t>
  </si>
  <si>
    <t>Villages</t>
  </si>
  <si>
    <t xml:space="preserve">Hirshabelle State </t>
  </si>
  <si>
    <t>BOQ of  Four Drilling Construction of Modified Borehole of 60 m</t>
  </si>
  <si>
    <t>Total carried forward to Grand Summary page for four Modified Borehole</t>
  </si>
  <si>
    <t>TotalCOST OF 20m3 GROUND STORAGE TANK for four Modified Borehole</t>
  </si>
</sst>
</file>

<file path=xl/styles.xml><?xml version="1.0" encoding="utf-8"?>
<styleSheet xmlns="http://schemas.openxmlformats.org/spreadsheetml/2006/main">
  <numFmts count="7"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  <numFmt numFmtId="166" formatCode="0.0"/>
    <numFmt numFmtId="167" formatCode="&quot;$&quot;#,##0.00"/>
    <numFmt numFmtId="168" formatCode="_(* #,##0_);_(* \(#,##0\);_(* &quot;-&quot;??_);_(@_)"/>
    <numFmt numFmtId="169" formatCode="#,##0.0"/>
  </numFmts>
  <fonts count="24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vertAlign val="superscript"/>
      <sz val="10"/>
      <name val="Arial"/>
      <family val="2"/>
    </font>
    <font>
      <b/>
      <u/>
      <sz val="11"/>
      <name val="Arial"/>
      <family val="2"/>
    </font>
    <font>
      <b/>
      <u/>
      <vertAlign val="superscript"/>
      <sz val="10"/>
      <name val="Arial"/>
      <family val="2"/>
    </font>
    <font>
      <b/>
      <sz val="10"/>
      <color theme="1"/>
      <name val="Arial"/>
      <family val="2"/>
    </font>
    <font>
      <b/>
      <vertAlign val="superscript"/>
      <sz val="10"/>
      <name val="Arial"/>
      <family val="2"/>
    </font>
    <font>
      <sz val="11"/>
      <color theme="1"/>
      <name val="Calibri"/>
      <family val="2"/>
      <scheme val="minor"/>
    </font>
    <font>
      <b/>
      <sz val="12"/>
      <color theme="1"/>
      <name val="Tahoma"/>
      <family val="2"/>
    </font>
    <font>
      <b/>
      <u/>
      <sz val="12"/>
      <name val="Tahoma"/>
      <family val="2"/>
    </font>
    <font>
      <sz val="11"/>
      <name val="Arial"/>
      <family val="2"/>
    </font>
    <font>
      <sz val="11"/>
      <name val="Arial "/>
    </font>
    <font>
      <sz val="10"/>
      <name val="MS Sans Serif"/>
      <family val="2"/>
    </font>
    <font>
      <b/>
      <sz val="11"/>
      <name val="Arial "/>
    </font>
    <font>
      <b/>
      <sz val="11"/>
      <name val="Arial"/>
      <family val="2"/>
    </font>
    <font>
      <sz val="12"/>
      <color theme="1"/>
      <name val="Tahoma"/>
      <family val="2"/>
    </font>
    <font>
      <b/>
      <u/>
      <sz val="9"/>
      <name val="Arial"/>
      <family val="2"/>
    </font>
    <font>
      <sz val="11"/>
      <color theme="1"/>
      <name val="Arial"/>
      <family val="2"/>
    </font>
    <font>
      <b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theme="4" tint="-0.24994659260841701"/>
      </left>
      <right style="double">
        <color theme="4" tint="-0.24994659260841701"/>
      </right>
      <top style="double">
        <color theme="4" tint="-0.24994659260841701"/>
      </top>
      <bottom style="double">
        <color theme="4" tint="-0.24994659260841701"/>
      </bottom>
      <diagonal/>
    </border>
    <border>
      <left style="double">
        <color theme="4" tint="-0.24994659260841701"/>
      </left>
      <right/>
      <top style="double">
        <color theme="4" tint="-0.24994659260841701"/>
      </top>
      <bottom/>
      <diagonal/>
    </border>
    <border>
      <left/>
      <right/>
      <top style="double">
        <color theme="4" tint="-0.24994659260841701"/>
      </top>
      <bottom/>
      <diagonal/>
    </border>
    <border>
      <left/>
      <right style="double">
        <color theme="4" tint="-0.24994659260841701"/>
      </right>
      <top style="double">
        <color theme="4" tint="-0.24994659260841701"/>
      </top>
      <bottom/>
      <diagonal/>
    </border>
    <border>
      <left style="double">
        <color theme="4" tint="-0.24994659260841701"/>
      </left>
      <right/>
      <top/>
      <bottom/>
      <diagonal/>
    </border>
    <border>
      <left/>
      <right style="double">
        <color theme="4" tint="-0.24994659260841701"/>
      </right>
      <top/>
      <bottom/>
      <diagonal/>
    </border>
    <border>
      <left style="double">
        <color theme="4" tint="-0.24994659260841701"/>
      </left>
      <right/>
      <top/>
      <bottom style="double">
        <color theme="4" tint="-0.24994659260841701"/>
      </bottom>
      <diagonal/>
    </border>
    <border>
      <left/>
      <right/>
      <top/>
      <bottom style="double">
        <color theme="4" tint="-0.24994659260841701"/>
      </bottom>
      <diagonal/>
    </border>
    <border>
      <left/>
      <right style="double">
        <color theme="4" tint="-0.24994659260841701"/>
      </right>
      <top/>
      <bottom style="double">
        <color theme="4" tint="-0.24994659260841701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43" fontId="12" fillId="0" borderId="0" applyFont="0" applyFill="0" applyBorder="0" applyAlignment="0" applyProtection="0"/>
    <xf numFmtId="0" fontId="2" fillId="0" borderId="0"/>
    <xf numFmtId="0" fontId="17" fillId="0" borderId="0"/>
    <xf numFmtId="40" fontId="17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132">
    <xf numFmtId="0" fontId="0" fillId="0" borderId="0" xfId="0"/>
    <xf numFmtId="0" fontId="0" fillId="0" borderId="1" xfId="0" applyBorder="1"/>
    <xf numFmtId="0" fontId="0" fillId="0" borderId="3" xfId="0" applyBorder="1"/>
    <xf numFmtId="0" fontId="2" fillId="0" borderId="2" xfId="0" applyFont="1" applyBorder="1" applyAlignment="1">
      <alignment wrapText="1"/>
    </xf>
    <xf numFmtId="0" fontId="2" fillId="0" borderId="2" xfId="0" applyFont="1" applyBorder="1" applyAlignment="1">
      <alignment horizontal="center"/>
    </xf>
    <xf numFmtId="165" fontId="0" fillId="0" borderId="2" xfId="3" applyNumberFormat="1" applyFont="1" applyBorder="1"/>
    <xf numFmtId="0" fontId="5" fillId="0" borderId="1" xfId="0" applyFont="1" applyBorder="1" applyAlignment="1">
      <alignment horizontal="center" wrapText="1"/>
    </xf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165" fontId="5" fillId="0" borderId="1" xfId="3" applyNumberFormat="1" applyFont="1" applyBorder="1"/>
    <xf numFmtId="0" fontId="2" fillId="0" borderId="1" xfId="0" applyFont="1" applyBorder="1" applyAlignment="1">
      <alignment horizontal="center"/>
    </xf>
    <xf numFmtId="165" fontId="0" fillId="0" borderId="1" xfId="3" applyNumberFormat="1" applyFont="1" applyBorder="1"/>
    <xf numFmtId="2" fontId="2" fillId="0" borderId="1" xfId="0" applyNumberFormat="1" applyFont="1" applyBorder="1"/>
    <xf numFmtId="0" fontId="2" fillId="0" borderId="1" xfId="0" applyFont="1" applyBorder="1"/>
    <xf numFmtId="166" fontId="2" fillId="0" borderId="1" xfId="0" quotePrefix="1" applyNumberFormat="1" applyFont="1" applyBorder="1"/>
    <xf numFmtId="166" fontId="2" fillId="0" borderId="1" xfId="0" applyNumberFormat="1" applyFont="1" applyBorder="1"/>
    <xf numFmtId="167" fontId="5" fillId="0" borderId="1" xfId="0" applyNumberFormat="1" applyFont="1" applyBorder="1" applyAlignment="1">
      <alignment horizontal="center" wrapText="1"/>
    </xf>
    <xf numFmtId="167" fontId="5" fillId="0" borderId="1" xfId="3" applyNumberFormat="1" applyFont="1" applyBorder="1"/>
    <xf numFmtId="167" fontId="0" fillId="0" borderId="0" xfId="0" applyNumberFormat="1"/>
    <xf numFmtId="165" fontId="2" fillId="2" borderId="1" xfId="3" applyNumberFormat="1" applyFont="1" applyFill="1" applyBorder="1" applyProtection="1">
      <protection locked="0"/>
    </xf>
    <xf numFmtId="167" fontId="0" fillId="0" borderId="2" xfId="3" applyNumberFormat="1" applyFont="1" applyBorder="1"/>
    <xf numFmtId="167" fontId="0" fillId="0" borderId="1" xfId="0" applyNumberFormat="1" applyBorder="1"/>
    <xf numFmtId="4" fontId="5" fillId="0" borderId="1" xfId="0" applyNumberFormat="1" applyFont="1" applyBorder="1" applyAlignment="1">
      <alignment horizontal="center" wrapText="1"/>
    </xf>
    <xf numFmtId="166" fontId="0" fillId="0" borderId="1" xfId="0" applyNumberFormat="1" applyBorder="1"/>
    <xf numFmtId="0" fontId="5" fillId="0" borderId="1" xfId="0" applyFont="1" applyBorder="1" applyAlignment="1">
      <alignment wrapText="1"/>
    </xf>
    <xf numFmtId="2" fontId="0" fillId="0" borderId="1" xfId="0" applyNumberFormat="1" applyBorder="1"/>
    <xf numFmtId="0" fontId="6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167" fontId="0" fillId="0" borderId="1" xfId="3" applyNumberFormat="1" applyFont="1" applyBorder="1"/>
    <xf numFmtId="0" fontId="0" fillId="0" borderId="1" xfId="0" applyBorder="1" applyAlignment="1">
      <alignment horizontal="center"/>
    </xf>
    <xf numFmtId="0" fontId="4" fillId="0" borderId="1" xfId="0" applyFont="1" applyBorder="1" applyAlignment="1">
      <alignment wrapText="1"/>
    </xf>
    <xf numFmtId="2" fontId="3" fillId="0" borderId="0" xfId="3" applyNumberFormat="1" applyFont="1" applyBorder="1"/>
    <xf numFmtId="2" fontId="5" fillId="0" borderId="1" xfId="0" applyNumberFormat="1" applyFont="1" applyBorder="1" applyAlignment="1">
      <alignment horizontal="center" wrapText="1"/>
    </xf>
    <xf numFmtId="2" fontId="3" fillId="0" borderId="1" xfId="3" applyNumberFormat="1" applyFont="1" applyBorder="1"/>
    <xf numFmtId="2" fontId="10" fillId="0" borderId="1" xfId="3" applyNumberFormat="1" applyFont="1" applyBorder="1"/>
    <xf numFmtId="2" fontId="0" fillId="0" borderId="0" xfId="0" applyNumberFormat="1"/>
    <xf numFmtId="0" fontId="13" fillId="3" borderId="1" xfId="0" applyFont="1" applyFill="1" applyBorder="1" applyAlignment="1">
      <alignment horizontal="center" vertical="center"/>
    </xf>
    <xf numFmtId="0" fontId="14" fillId="0" borderId="7" xfId="0" applyFont="1" applyFill="1" applyBorder="1" applyAlignment="1">
      <alignment horizontal="left" vertical="center"/>
    </xf>
    <xf numFmtId="0" fontId="14" fillId="0" borderId="8" xfId="0" applyFont="1" applyFill="1" applyBorder="1" applyAlignment="1">
      <alignment horizontal="left" vertical="center"/>
    </xf>
    <xf numFmtId="0" fontId="14" fillId="0" borderId="7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left" vertical="center"/>
    </xf>
    <xf numFmtId="0" fontId="15" fillId="0" borderId="2" xfId="3" applyNumberFormat="1" applyFont="1" applyFill="1" applyBorder="1" applyAlignment="1" applyProtection="1">
      <alignment horizontal="center" vertical="center"/>
    </xf>
    <xf numFmtId="0" fontId="16" fillId="0" borderId="7" xfId="6" applyFont="1" applyFill="1" applyBorder="1" applyAlignment="1" applyProtection="1">
      <alignment horizontal="center" vertical="center"/>
    </xf>
    <xf numFmtId="4" fontId="16" fillId="0" borderId="0" xfId="7" applyNumberFormat="1" applyFont="1" applyFill="1" applyBorder="1" applyAlignment="1" applyProtection="1">
      <alignment horizontal="center" vertical="center"/>
      <protection locked="0"/>
    </xf>
    <xf numFmtId="4" fontId="16" fillId="0" borderId="2" xfId="8" applyNumberFormat="1" applyFont="1" applyFill="1" applyBorder="1" applyAlignment="1" applyProtection="1">
      <alignment horizontal="right" vertical="center"/>
    </xf>
    <xf numFmtId="0" fontId="18" fillId="0" borderId="2" xfId="6" applyFont="1" applyFill="1" applyBorder="1" applyAlignment="1" applyProtection="1">
      <alignment horizontal="center" vertical="top"/>
    </xf>
    <xf numFmtId="0" fontId="18" fillId="0" borderId="0" xfId="6" applyFont="1" applyFill="1" applyBorder="1" applyAlignment="1" applyProtection="1">
      <alignment wrapText="1"/>
    </xf>
    <xf numFmtId="0" fontId="15" fillId="0" borderId="2" xfId="8" applyNumberFormat="1" applyFont="1" applyFill="1" applyBorder="1" applyAlignment="1" applyProtection="1">
      <alignment horizontal="center" vertical="center"/>
    </xf>
    <xf numFmtId="4" fontId="16" fillId="0" borderId="2" xfId="8" applyNumberFormat="1" applyFont="1" applyFill="1" applyBorder="1" applyAlignment="1" applyProtection="1">
      <alignment horizontal="center" vertical="center"/>
      <protection locked="0"/>
    </xf>
    <xf numFmtId="0" fontId="16" fillId="0" borderId="2" xfId="6" applyFont="1" applyFill="1" applyBorder="1" applyAlignment="1" applyProtection="1">
      <alignment horizontal="center" vertical="top"/>
    </xf>
    <xf numFmtId="38" fontId="16" fillId="0" borderId="2" xfId="3" applyNumberFormat="1" applyFont="1" applyFill="1" applyBorder="1" applyAlignment="1" applyProtection="1">
      <alignment horizontal="center" vertical="center"/>
    </xf>
    <xf numFmtId="0" fontId="16" fillId="0" borderId="0" xfId="6" applyFont="1" applyFill="1" applyBorder="1" applyAlignment="1" applyProtection="1">
      <alignment wrapText="1"/>
    </xf>
    <xf numFmtId="0" fontId="16" fillId="0" borderId="0" xfId="6" applyFont="1" applyFill="1" applyBorder="1" applyAlignment="1" applyProtection="1">
      <alignment vertical="center" wrapText="1"/>
    </xf>
    <xf numFmtId="0" fontId="18" fillId="0" borderId="9" xfId="6" applyFont="1" applyFill="1" applyBorder="1" applyAlignment="1" applyProtection="1">
      <alignment horizontal="center" vertical="top"/>
    </xf>
    <xf numFmtId="0" fontId="18" fillId="0" borderId="10" xfId="6" applyFont="1" applyFill="1" applyBorder="1" applyAlignment="1" applyProtection="1">
      <alignment horizontal="center" vertical="center" wrapText="1"/>
    </xf>
    <xf numFmtId="0" fontId="19" fillId="0" borderId="9" xfId="3" applyNumberFormat="1" applyFont="1" applyFill="1" applyBorder="1" applyAlignment="1" applyProtection="1">
      <alignment horizontal="center" vertical="center"/>
    </xf>
    <xf numFmtId="38" fontId="18" fillId="0" borderId="9" xfId="3" applyNumberFormat="1" applyFont="1" applyFill="1" applyBorder="1" applyAlignment="1" applyProtection="1">
      <alignment horizontal="center" vertical="center"/>
    </xf>
    <xf numFmtId="4" fontId="18" fillId="0" borderId="10" xfId="7" applyNumberFormat="1" applyFont="1" applyFill="1" applyBorder="1" applyAlignment="1" applyProtection="1">
      <alignment horizontal="center" vertical="center"/>
      <protection locked="0"/>
    </xf>
    <xf numFmtId="4" fontId="18" fillId="0" borderId="9" xfId="8" applyNumberFormat="1" applyFont="1" applyFill="1" applyBorder="1" applyAlignment="1" applyProtection="1">
      <alignment horizontal="right" vertical="center"/>
    </xf>
    <xf numFmtId="38" fontId="16" fillId="0" borderId="7" xfId="3" applyNumberFormat="1" applyFont="1" applyFill="1" applyBorder="1" applyAlignment="1" applyProtection="1">
      <alignment horizontal="center" vertical="center"/>
    </xf>
    <xf numFmtId="0" fontId="16" fillId="0" borderId="2" xfId="6" applyFont="1" applyFill="1" applyBorder="1" applyAlignment="1" applyProtection="1">
      <alignment horizontal="center" vertical="center"/>
    </xf>
    <xf numFmtId="0" fontId="15" fillId="0" borderId="2" xfId="3" quotePrefix="1" applyNumberFormat="1" applyFont="1" applyFill="1" applyBorder="1" applyAlignment="1" applyProtection="1">
      <alignment horizontal="center" vertical="center"/>
    </xf>
    <xf numFmtId="166" fontId="16" fillId="0" borderId="2" xfId="6" applyNumberFormat="1" applyFont="1" applyFill="1" applyBorder="1" applyAlignment="1" applyProtection="1">
      <alignment horizontal="center" vertical="top"/>
    </xf>
    <xf numFmtId="0" fontId="18" fillId="0" borderId="0" xfId="6" applyFont="1" applyFill="1" applyBorder="1" applyAlignment="1" applyProtection="1">
      <alignment horizontal="center" vertical="center" wrapText="1"/>
    </xf>
    <xf numFmtId="0" fontId="19" fillId="0" borderId="2" xfId="3" applyNumberFormat="1" applyFont="1" applyFill="1" applyBorder="1" applyAlignment="1" applyProtection="1">
      <alignment horizontal="center" vertical="center"/>
    </xf>
    <xf numFmtId="38" fontId="18" fillId="0" borderId="2" xfId="3" applyNumberFormat="1" applyFont="1" applyFill="1" applyBorder="1" applyAlignment="1" applyProtection="1">
      <alignment horizontal="center" vertical="center"/>
    </xf>
    <xf numFmtId="4" fontId="18" fillId="0" borderId="0" xfId="7" applyNumberFormat="1" applyFont="1" applyFill="1" applyBorder="1" applyAlignment="1" applyProtection="1">
      <alignment horizontal="center" vertical="center"/>
      <protection locked="0"/>
    </xf>
    <xf numFmtId="4" fontId="18" fillId="0" borderId="2" xfId="8" applyNumberFormat="1" applyFont="1" applyFill="1" applyBorder="1" applyAlignment="1" applyProtection="1">
      <alignment horizontal="right" vertical="center"/>
    </xf>
    <xf numFmtId="38" fontId="16" fillId="0" borderId="2" xfId="9" applyNumberFormat="1" applyFont="1" applyFill="1" applyBorder="1" applyAlignment="1" applyProtection="1">
      <alignment horizontal="center" vertical="center"/>
    </xf>
    <xf numFmtId="38" fontId="16" fillId="0" borderId="7" xfId="9" applyNumberFormat="1" applyFont="1" applyFill="1" applyBorder="1" applyAlignment="1" applyProtection="1">
      <alignment horizontal="center" vertical="center"/>
    </xf>
    <xf numFmtId="4" fontId="16" fillId="0" borderId="0" xfId="8" applyNumberFormat="1" applyFont="1" applyFill="1" applyBorder="1" applyAlignment="1" applyProtection="1">
      <alignment horizontal="center" vertical="center"/>
      <protection locked="0"/>
    </xf>
    <xf numFmtId="0" fontId="18" fillId="0" borderId="10" xfId="6" applyFont="1" applyFill="1" applyBorder="1" applyAlignment="1" applyProtection="1">
      <alignment horizontal="left" vertical="center" wrapText="1"/>
    </xf>
    <xf numFmtId="0" fontId="18" fillId="0" borderId="0" xfId="6" applyFont="1" applyFill="1" applyBorder="1" applyAlignment="1" applyProtection="1">
      <alignment horizontal="left" vertical="center" wrapText="1"/>
    </xf>
    <xf numFmtId="38" fontId="18" fillId="0" borderId="7" xfId="3" applyNumberFormat="1" applyFont="1" applyFill="1" applyBorder="1" applyAlignment="1" applyProtection="1">
      <alignment horizontal="center" vertical="center"/>
    </xf>
    <xf numFmtId="43" fontId="15" fillId="0" borderId="2" xfId="5" applyFont="1" applyFill="1" applyBorder="1" applyAlignment="1" applyProtection="1">
      <alignment horizontal="center" vertical="center"/>
    </xf>
    <xf numFmtId="0" fontId="16" fillId="0" borderId="3" xfId="6" applyFont="1" applyFill="1" applyBorder="1" applyAlignment="1" applyProtection="1">
      <alignment horizontal="center" vertical="top"/>
    </xf>
    <xf numFmtId="0" fontId="16" fillId="0" borderId="2" xfId="6" applyFont="1" applyFill="1" applyBorder="1" applyAlignment="1" applyProtection="1">
      <alignment wrapText="1"/>
    </xf>
    <xf numFmtId="0" fontId="20" fillId="0" borderId="0" xfId="0" applyFont="1" applyFill="1" applyBorder="1" applyAlignment="1"/>
    <xf numFmtId="0" fontId="16" fillId="0" borderId="11" xfId="7" applyFont="1" applyFill="1" applyBorder="1" applyAlignment="1" applyProtection="1">
      <alignment horizontal="center" vertical="center"/>
    </xf>
    <xf numFmtId="0" fontId="16" fillId="0" borderId="12" xfId="7" applyFont="1" applyFill="1" applyBorder="1" applyAlignment="1" applyProtection="1">
      <alignment vertical="center"/>
    </xf>
    <xf numFmtId="0" fontId="16" fillId="0" borderId="13" xfId="8" applyNumberFormat="1" applyFont="1" applyFill="1" applyBorder="1" applyAlignment="1" applyProtection="1">
      <alignment horizontal="center" vertical="center"/>
    </xf>
    <xf numFmtId="38" fontId="16" fillId="0" borderId="12" xfId="8" applyNumberFormat="1" applyFont="1" applyFill="1" applyBorder="1" applyAlignment="1" applyProtection="1">
      <alignment horizontal="right" vertical="center"/>
    </xf>
    <xf numFmtId="4" fontId="16" fillId="0" borderId="13" xfId="8" applyNumberFormat="1" applyFont="1" applyFill="1" applyBorder="1" applyAlignment="1" applyProtection="1">
      <alignment horizontal="center" vertical="center"/>
      <protection locked="0"/>
    </xf>
    <xf numFmtId="40" fontId="16" fillId="0" borderId="12" xfId="8" applyFont="1" applyFill="1" applyBorder="1" applyAlignment="1" applyProtection="1">
      <alignment horizontal="right" vertical="center"/>
    </xf>
    <xf numFmtId="0" fontId="18" fillId="0" borderId="14" xfId="7" applyFont="1" applyFill="1" applyBorder="1" applyAlignment="1" applyProtection="1">
      <alignment horizontal="center" vertical="center"/>
    </xf>
    <xf numFmtId="0" fontId="18" fillId="0" borderId="8" xfId="7" applyFont="1" applyFill="1" applyBorder="1" applyAlignment="1" applyProtection="1">
      <alignment vertical="center"/>
    </xf>
    <xf numFmtId="0" fontId="16" fillId="0" borderId="15" xfId="8" applyNumberFormat="1" applyFont="1" applyFill="1" applyBorder="1" applyAlignment="1" applyProtection="1">
      <alignment horizontal="center" vertical="center"/>
    </xf>
    <xf numFmtId="38" fontId="16" fillId="0" borderId="8" xfId="8" applyNumberFormat="1" applyFont="1" applyFill="1" applyBorder="1" applyAlignment="1" applyProtection="1">
      <alignment horizontal="right" vertical="center"/>
    </xf>
    <xf numFmtId="4" fontId="16" fillId="0" borderId="15" xfId="8" applyNumberFormat="1" applyFont="1" applyFill="1" applyBorder="1" applyAlignment="1" applyProtection="1">
      <alignment horizontal="center" vertical="center"/>
      <protection locked="0"/>
    </xf>
    <xf numFmtId="40" fontId="16" fillId="0" borderId="8" xfId="8" applyFont="1" applyFill="1" applyBorder="1" applyAlignment="1" applyProtection="1">
      <alignment horizontal="right" vertical="center"/>
    </xf>
    <xf numFmtId="0" fontId="16" fillId="0" borderId="3" xfId="7" applyFont="1" applyFill="1" applyBorder="1" applyAlignment="1" applyProtection="1">
      <alignment horizontal="center" vertical="center"/>
    </xf>
    <xf numFmtId="0" fontId="16" fillId="0" borderId="2" xfId="7" applyFont="1" applyFill="1" applyBorder="1" applyAlignment="1" applyProtection="1">
      <alignment vertical="center"/>
    </xf>
    <xf numFmtId="0" fontId="16" fillId="0" borderId="0" xfId="8" applyNumberFormat="1" applyFont="1" applyFill="1" applyBorder="1" applyAlignment="1" applyProtection="1">
      <alignment horizontal="center" vertical="center"/>
    </xf>
    <xf numFmtId="38" fontId="16" fillId="0" borderId="2" xfId="8" applyNumberFormat="1" applyFont="1" applyFill="1" applyBorder="1" applyAlignment="1" applyProtection="1">
      <alignment horizontal="right" vertical="center"/>
    </xf>
    <xf numFmtId="40" fontId="16" fillId="0" borderId="2" xfId="8" applyFont="1" applyFill="1" applyBorder="1" applyAlignment="1" applyProtection="1">
      <alignment horizontal="right" vertical="center"/>
    </xf>
    <xf numFmtId="0" fontId="18" fillId="0" borderId="16" xfId="7" applyFont="1" applyFill="1" applyBorder="1" applyAlignment="1" applyProtection="1">
      <alignment horizontal="center" vertical="center"/>
    </xf>
    <xf numFmtId="0" fontId="18" fillId="0" borderId="9" xfId="7" applyFont="1" applyFill="1" applyBorder="1" applyAlignment="1" applyProtection="1">
      <alignment horizontal="center" vertical="center"/>
    </xf>
    <xf numFmtId="0" fontId="18" fillId="0" borderId="9" xfId="8" applyNumberFormat="1" applyFont="1" applyFill="1" applyBorder="1" applyAlignment="1" applyProtection="1">
      <alignment horizontal="center" vertical="center"/>
    </xf>
    <xf numFmtId="38" fontId="18" fillId="0" borderId="9" xfId="8" applyNumberFormat="1" applyFont="1" applyFill="1" applyBorder="1" applyAlignment="1" applyProtection="1">
      <alignment horizontal="right" vertical="center"/>
    </xf>
    <xf numFmtId="4" fontId="18" fillId="0" borderId="10" xfId="8" applyNumberFormat="1" applyFont="1" applyFill="1" applyBorder="1" applyAlignment="1" applyProtection="1">
      <alignment horizontal="center" vertical="center"/>
      <protection locked="0"/>
    </xf>
    <xf numFmtId="40" fontId="18" fillId="0" borderId="9" xfId="8" applyFont="1" applyFill="1" applyBorder="1" applyAlignment="1" applyProtection="1">
      <alignment horizontal="right" vertical="center"/>
    </xf>
    <xf numFmtId="0" fontId="16" fillId="0" borderId="0" xfId="6" applyFont="1" applyFill="1" applyBorder="1" applyAlignment="1" applyProtection="1">
      <alignment horizontal="center" vertical="center" wrapText="1"/>
    </xf>
    <xf numFmtId="0" fontId="22" fillId="0" borderId="0" xfId="0" applyFont="1"/>
    <xf numFmtId="169" fontId="2" fillId="2" borderId="1" xfId="3" applyNumberFormat="1" applyFont="1" applyFill="1" applyBorder="1" applyProtection="1">
      <protection locked="0"/>
    </xf>
    <xf numFmtId="1" fontId="10" fillId="4" borderId="17" xfId="0" applyNumberFormat="1" applyFont="1" applyFill="1" applyBorder="1" applyAlignment="1">
      <alignment horizontal="left" vertical="center"/>
    </xf>
    <xf numFmtId="0" fontId="5" fillId="0" borderId="17" xfId="0" applyFont="1" applyBorder="1" applyAlignment="1">
      <alignment vertical="center"/>
    </xf>
    <xf numFmtId="43" fontId="15" fillId="0" borderId="17" xfId="10" applyFont="1" applyBorder="1" applyAlignment="1">
      <alignment horizontal="center" vertical="center"/>
    </xf>
    <xf numFmtId="0" fontId="21" fillId="0" borderId="17" xfId="0" applyFont="1" applyBorder="1" applyAlignment="1">
      <alignment horizontal="left" vertical="center" wrapText="1"/>
    </xf>
    <xf numFmtId="1" fontId="2" fillId="0" borderId="17" xfId="10" applyNumberFormat="1" applyFont="1" applyBorder="1" applyAlignment="1">
      <alignment horizontal="center"/>
    </xf>
    <xf numFmtId="0" fontId="6" fillId="0" borderId="17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left" vertical="center" wrapText="1"/>
    </xf>
    <xf numFmtId="1" fontId="15" fillId="0" borderId="17" xfId="10" applyNumberFormat="1" applyFont="1" applyBorder="1" applyAlignment="1">
      <alignment horizontal="center"/>
    </xf>
    <xf numFmtId="0" fontId="2" fillId="0" borderId="17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center" vertical="center" wrapText="1"/>
    </xf>
    <xf numFmtId="168" fontId="2" fillId="0" borderId="17" xfId="0" applyNumberFormat="1" applyFont="1" applyBorder="1" applyAlignment="1">
      <alignment horizontal="left" vertical="center" wrapText="1"/>
    </xf>
    <xf numFmtId="0" fontId="23" fillId="0" borderId="17" xfId="0" applyFont="1" applyBorder="1" applyAlignment="1">
      <alignment horizontal="left" wrapText="1"/>
    </xf>
    <xf numFmtId="168" fontId="19" fillId="0" borderId="17" xfId="10" applyNumberFormat="1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5" fillId="0" borderId="1" xfId="0" applyFont="1" applyBorder="1" applyAlignment="1">
      <alignment horizontal="left" wrapText="1"/>
    </xf>
    <xf numFmtId="0" fontId="18" fillId="0" borderId="9" xfId="7" applyFont="1" applyFill="1" applyBorder="1" applyAlignment="1" applyProtection="1">
      <alignment horizontal="center" vertical="center" wrapText="1"/>
    </xf>
    <xf numFmtId="0" fontId="0" fillId="0" borderId="0" xfId="0" applyAlignment="1">
      <alignment wrapText="1"/>
    </xf>
  </cellXfs>
  <cellStyles count="11">
    <cellStyle name="Comma" xfId="5" builtinId="3"/>
    <cellStyle name="Comma 2" xfId="1"/>
    <cellStyle name="Comma 2 2" xfId="3"/>
    <cellStyle name="Comma 3 2" xfId="9"/>
    <cellStyle name="Comma 4" xfId="10"/>
    <cellStyle name="Comma_04 super structure" xfId="8"/>
    <cellStyle name="Normal" xfId="0" builtinId="0"/>
    <cellStyle name="Normal 2" xfId="2"/>
    <cellStyle name="Normal 2 2" xfId="6"/>
    <cellStyle name="Normal 3" xfId="4"/>
    <cellStyle name="Normal_04 super structure" xfId="7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0</xdr:row>
      <xdr:rowOff>161925</xdr:rowOff>
    </xdr:from>
    <xdr:to>
      <xdr:col>4</xdr:col>
      <xdr:colOff>923925</xdr:colOff>
      <xdr:row>3</xdr:row>
      <xdr:rowOff>36987</xdr:rowOff>
    </xdr:to>
    <xdr:pic>
      <xdr:nvPicPr>
        <xdr:cNvPr id="4" name="Picture 3" descr="QRC and SHF 5002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r="52298" b="63133"/>
        <a:stretch>
          <a:fillRect/>
        </a:stretch>
      </xdr:blipFill>
      <xdr:spPr bwMode="auto">
        <a:xfrm>
          <a:off x="4429125" y="161925"/>
          <a:ext cx="2143125" cy="5037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111125</xdr:colOff>
      <xdr:row>0</xdr:row>
      <xdr:rowOff>31750</xdr:rowOff>
    </xdr:from>
    <xdr:to>
      <xdr:col>1</xdr:col>
      <xdr:colOff>3818473</xdr:colOff>
      <xdr:row>0</xdr:row>
      <xdr:rowOff>603250</xdr:rowOff>
    </xdr:to>
    <xdr:pic>
      <xdr:nvPicPr>
        <xdr:cNvPr id="2" name="Picture 1" descr="QRC and SHF 5002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r="52298" b="63133"/>
        <a:stretch>
          <a:fillRect/>
        </a:stretch>
      </xdr:blipFill>
      <xdr:spPr bwMode="auto">
        <a:xfrm>
          <a:off x="952500" y="31750"/>
          <a:ext cx="3707348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60613</xdr:colOff>
      <xdr:row>0</xdr:row>
      <xdr:rowOff>8659</xdr:rowOff>
    </xdr:from>
    <xdr:to>
      <xdr:col>1</xdr:col>
      <xdr:colOff>2271102</xdr:colOff>
      <xdr:row>0</xdr:row>
      <xdr:rowOff>528203</xdr:rowOff>
    </xdr:to>
    <xdr:pic>
      <xdr:nvPicPr>
        <xdr:cNvPr id="2" name="Picture 1" descr="QRC and SHF 5002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r="52298" b="63133"/>
        <a:stretch>
          <a:fillRect/>
        </a:stretch>
      </xdr:blipFill>
      <xdr:spPr bwMode="auto">
        <a:xfrm>
          <a:off x="398318" y="8659"/>
          <a:ext cx="2210489" cy="5195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1"/>
  <sheetViews>
    <sheetView tabSelected="1" workbookViewId="0">
      <selection activeCell="B3" sqref="B3"/>
    </sheetView>
  </sheetViews>
  <sheetFormatPr defaultColWidth="9.140625" defaultRowHeight="14.25"/>
  <cols>
    <col min="1" max="1" width="12.7109375" style="102" bestFit="1" customWidth="1"/>
    <col min="2" max="2" width="53.28515625" style="102" bestFit="1" customWidth="1"/>
    <col min="3" max="3" width="8.42578125" style="102" customWidth="1"/>
    <col min="4" max="4" width="10.28515625" style="102" bestFit="1" customWidth="1"/>
    <col min="5" max="5" width="14.42578125" style="102" customWidth="1"/>
    <col min="6" max="16384" width="9.140625" style="102"/>
  </cols>
  <sheetData>
    <row r="1" spans="1:5" ht="16.5" customHeight="1" thickTop="1" thickBot="1">
      <c r="A1" s="104" t="s">
        <v>133</v>
      </c>
      <c r="B1" s="105" t="s">
        <v>134</v>
      </c>
      <c r="C1" s="117"/>
      <c r="D1" s="118"/>
      <c r="E1" s="119"/>
    </row>
    <row r="2" spans="1:5" ht="16.5" customHeight="1" thickTop="1" thickBot="1">
      <c r="A2" s="104" t="s">
        <v>135</v>
      </c>
      <c r="B2" s="107" t="s">
        <v>156</v>
      </c>
      <c r="C2" s="120"/>
      <c r="D2" s="121"/>
      <c r="E2" s="122"/>
    </row>
    <row r="3" spans="1:5" ht="16.5" customHeight="1" thickTop="1" thickBot="1">
      <c r="A3" s="104" t="s">
        <v>154</v>
      </c>
      <c r="B3" s="107" t="s">
        <v>155</v>
      </c>
      <c r="C3" s="120"/>
      <c r="D3" s="121"/>
      <c r="E3" s="122"/>
    </row>
    <row r="4" spans="1:5" ht="16.5" customHeight="1" thickTop="1" thickBot="1">
      <c r="A4" s="104" t="s">
        <v>136</v>
      </c>
      <c r="B4" s="107" t="s">
        <v>155</v>
      </c>
      <c r="C4" s="123"/>
      <c r="D4" s="124"/>
      <c r="E4" s="125"/>
    </row>
    <row r="5" spans="1:5" ht="15.75" thickTop="1" thickBot="1">
      <c r="A5" s="108"/>
      <c r="B5" s="107" t="s">
        <v>137</v>
      </c>
      <c r="C5" s="109"/>
      <c r="D5" s="109"/>
      <c r="E5" s="106"/>
    </row>
    <row r="6" spans="1:5" ht="15.75" thickTop="1" thickBot="1">
      <c r="A6" s="110" t="s">
        <v>138</v>
      </c>
      <c r="B6" s="110" t="s">
        <v>139</v>
      </c>
      <c r="C6" s="110" t="s">
        <v>140</v>
      </c>
      <c r="D6" s="110" t="s">
        <v>141</v>
      </c>
      <c r="E6" s="110" t="s">
        <v>142</v>
      </c>
    </row>
    <row r="7" spans="1:5" ht="15.75" thickTop="1" thickBot="1">
      <c r="A7" s="111"/>
      <c r="B7" s="112"/>
      <c r="C7" s="112"/>
      <c r="D7" s="112"/>
      <c r="E7" s="106"/>
    </row>
    <row r="8" spans="1:5" ht="15.75" thickTop="1" thickBot="1">
      <c r="A8" s="111">
        <v>1</v>
      </c>
      <c r="B8" s="112" t="s">
        <v>143</v>
      </c>
      <c r="C8" s="113">
        <v>4</v>
      </c>
      <c r="D8" s="114" t="str">
        <f>'BH DRILLING'!F83</f>
        <v/>
      </c>
      <c r="E8" s="114"/>
    </row>
    <row r="9" spans="1:5" ht="15.75" thickTop="1" thickBot="1">
      <c r="A9" s="111">
        <v>2</v>
      </c>
      <c r="B9" s="112" t="s">
        <v>146</v>
      </c>
      <c r="C9" s="113">
        <v>4</v>
      </c>
      <c r="D9" s="114" t="str">
        <f>'Elevated Tank'!F72</f>
        <v/>
      </c>
      <c r="E9" s="114" t="s">
        <v>152</v>
      </c>
    </row>
    <row r="10" spans="1:5" ht="17.25" thickTop="1" thickBot="1">
      <c r="A10" s="111"/>
      <c r="B10" s="115" t="s">
        <v>144</v>
      </c>
      <c r="C10" s="115"/>
      <c r="D10" s="115"/>
      <c r="E10" s="116">
        <f>SUM(E8:E9)</f>
        <v>0</v>
      </c>
    </row>
    <row r="11" spans="1:5" ht="15" thickTop="1"/>
  </sheetData>
  <mergeCells count="1">
    <mergeCell ref="C1:E4"/>
  </mergeCells>
  <conditionalFormatting sqref="E5 E7 E10">
    <cfRule type="cellIs" dxfId="0" priority="5" stopIfTrue="1" operator="equal">
      <formula>0</formula>
    </cfRule>
  </conditionalFormatting>
  <pageMargins left="0.7" right="0.7" top="0.75" bottom="0.75" header="0.3" footer="0.3"/>
  <pageSetup paperSize="9" scale="121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F85"/>
  <sheetViews>
    <sheetView topLeftCell="A63" workbookViewId="0">
      <selection activeCell="A84" sqref="A84:XFD84"/>
    </sheetView>
  </sheetViews>
  <sheetFormatPr defaultRowHeight="15"/>
  <cols>
    <col min="1" max="1" width="12.7109375" customWidth="1"/>
    <col min="2" max="2" width="76.7109375" bestFit="1" customWidth="1"/>
    <col min="3" max="3" width="11.5703125" customWidth="1"/>
    <col min="4" max="4" width="9.42578125" bestFit="1" customWidth="1"/>
    <col min="5" max="5" width="19.140625" bestFit="1" customWidth="1"/>
    <col min="6" max="6" width="20.5703125" bestFit="1" customWidth="1"/>
  </cols>
  <sheetData>
    <row r="1" spans="1:6" ht="51" customHeight="1"/>
    <row r="2" spans="1:6">
      <c r="A2" s="36" t="s">
        <v>93</v>
      </c>
      <c r="B2" s="36" t="s">
        <v>1</v>
      </c>
      <c r="C2" s="36" t="s">
        <v>94</v>
      </c>
      <c r="D2" s="36" t="s">
        <v>2</v>
      </c>
      <c r="E2" s="36" t="s">
        <v>95</v>
      </c>
      <c r="F2" s="36" t="s">
        <v>96</v>
      </c>
    </row>
    <row r="3" spans="1:6">
      <c r="A3" s="37"/>
      <c r="B3" s="38"/>
      <c r="C3" s="39"/>
      <c r="D3" s="37"/>
      <c r="E3" s="39"/>
      <c r="F3" s="37"/>
    </row>
    <row r="4" spans="1:6">
      <c r="A4" s="37"/>
      <c r="B4" s="40" t="s">
        <v>97</v>
      </c>
      <c r="C4" s="39"/>
      <c r="D4" s="37"/>
      <c r="E4" s="39"/>
      <c r="F4" s="37"/>
    </row>
    <row r="5" spans="1:6">
      <c r="A5" s="37"/>
      <c r="B5" s="40" t="s">
        <v>153</v>
      </c>
      <c r="C5" s="39"/>
      <c r="D5" s="37"/>
      <c r="E5" s="39"/>
      <c r="F5" s="37"/>
    </row>
    <row r="6" spans="1:6">
      <c r="A6" s="37"/>
      <c r="B6" s="40"/>
      <c r="C6" s="39"/>
      <c r="D6" s="37"/>
      <c r="E6" s="39"/>
      <c r="F6" s="37"/>
    </row>
    <row r="7" spans="1:6">
      <c r="A7" s="37" t="s">
        <v>8</v>
      </c>
      <c r="B7" s="40" t="s">
        <v>98</v>
      </c>
      <c r="C7" s="41">
        <v>1</v>
      </c>
      <c r="D7" s="42" t="s">
        <v>99</v>
      </c>
      <c r="E7" s="43" t="s">
        <v>152</v>
      </c>
      <c r="F7" s="44" t="s">
        <v>152</v>
      </c>
    </row>
    <row r="8" spans="1:6">
      <c r="A8" s="37"/>
      <c r="B8" s="40"/>
      <c r="C8" s="39"/>
      <c r="D8" s="37"/>
      <c r="E8" s="39"/>
      <c r="F8" s="37"/>
    </row>
    <row r="9" spans="1:6">
      <c r="A9" s="37" t="s">
        <v>10</v>
      </c>
      <c r="B9" s="40" t="s">
        <v>100</v>
      </c>
      <c r="C9" s="39"/>
      <c r="D9" s="37"/>
      <c r="E9" s="39"/>
      <c r="F9" s="37"/>
    </row>
    <row r="10" spans="1:6">
      <c r="A10" s="37"/>
      <c r="B10" s="40"/>
      <c r="C10" s="39"/>
      <c r="D10" s="37"/>
      <c r="E10" s="39"/>
      <c r="F10" s="37"/>
    </row>
    <row r="11" spans="1:6">
      <c r="A11" s="37"/>
      <c r="B11" s="40"/>
      <c r="C11" s="39"/>
      <c r="D11" s="37"/>
      <c r="E11" s="39"/>
      <c r="F11" s="37"/>
    </row>
    <row r="12" spans="1:6">
      <c r="A12" s="45">
        <v>1</v>
      </c>
      <c r="B12" s="46" t="s">
        <v>101</v>
      </c>
      <c r="C12" s="47"/>
      <c r="D12" s="42"/>
      <c r="E12" s="48"/>
      <c r="F12" s="44"/>
    </row>
    <row r="13" spans="1:6">
      <c r="A13" s="49"/>
      <c r="B13" s="46"/>
      <c r="C13" s="41"/>
      <c r="D13" s="50"/>
      <c r="E13" s="43"/>
      <c r="F13" s="44"/>
    </row>
    <row r="14" spans="1:6" ht="42.75">
      <c r="A14" s="49">
        <v>1.1000000000000001</v>
      </c>
      <c r="B14" s="52" t="s">
        <v>102</v>
      </c>
      <c r="C14" s="47">
        <v>1</v>
      </c>
      <c r="D14" s="42" t="s">
        <v>103</v>
      </c>
      <c r="E14" s="48" t="s">
        <v>152</v>
      </c>
      <c r="F14" s="44" t="s">
        <v>152</v>
      </c>
    </row>
    <row r="15" spans="1:6">
      <c r="A15" s="49"/>
      <c r="B15" s="46"/>
      <c r="C15" s="47"/>
      <c r="D15" s="50"/>
      <c r="E15" s="43"/>
      <c r="F15" s="44"/>
    </row>
    <row r="16" spans="1:6">
      <c r="A16" s="49">
        <v>1.2</v>
      </c>
      <c r="B16" s="51" t="s">
        <v>104</v>
      </c>
      <c r="C16" s="47">
        <v>1</v>
      </c>
      <c r="D16" s="50" t="s">
        <v>103</v>
      </c>
      <c r="E16" s="43" t="s">
        <v>152</v>
      </c>
      <c r="F16" s="44" t="s">
        <v>152</v>
      </c>
    </row>
    <row r="17" spans="1:6">
      <c r="A17" s="49"/>
      <c r="B17" s="46"/>
      <c r="C17" s="47"/>
      <c r="D17" s="50"/>
      <c r="E17" s="43"/>
      <c r="F17" s="44"/>
    </row>
    <row r="18" spans="1:6">
      <c r="A18" s="49">
        <v>1.3</v>
      </c>
      <c r="B18" s="51" t="s">
        <v>105</v>
      </c>
      <c r="C18" s="41">
        <v>1</v>
      </c>
      <c r="D18" s="50" t="s">
        <v>103</v>
      </c>
      <c r="E18" s="43" t="s">
        <v>152</v>
      </c>
      <c r="F18" s="44" t="s">
        <v>152</v>
      </c>
    </row>
    <row r="19" spans="1:6">
      <c r="A19" s="49"/>
      <c r="B19" s="46"/>
      <c r="C19" s="41"/>
      <c r="D19" s="50"/>
      <c r="E19" s="43"/>
      <c r="F19" s="44"/>
    </row>
    <row r="20" spans="1:6" ht="28.5">
      <c r="A20" s="49">
        <v>1.4</v>
      </c>
      <c r="B20" s="52" t="s">
        <v>106</v>
      </c>
      <c r="C20" s="41">
        <v>1</v>
      </c>
      <c r="D20" s="50" t="s">
        <v>103</v>
      </c>
      <c r="E20" s="43" t="s">
        <v>152</v>
      </c>
      <c r="F20" s="44" t="s">
        <v>152</v>
      </c>
    </row>
    <row r="21" spans="1:6">
      <c r="A21" s="49"/>
      <c r="B21" s="51"/>
      <c r="C21" s="41"/>
      <c r="D21" s="50"/>
      <c r="E21" s="43"/>
      <c r="F21" s="44"/>
    </row>
    <row r="22" spans="1:6" ht="15.75" thickBot="1">
      <c r="A22" s="53"/>
      <c r="B22" s="54" t="s">
        <v>107</v>
      </c>
      <c r="C22" s="55"/>
      <c r="D22" s="56"/>
      <c r="E22" s="57"/>
      <c r="F22" s="58">
        <f>SUM(F14:F21)</f>
        <v>0</v>
      </c>
    </row>
    <row r="23" spans="1:6" ht="15.75" thickTop="1">
      <c r="A23" s="49"/>
      <c r="B23" s="51"/>
      <c r="C23" s="41"/>
      <c r="D23" s="50"/>
      <c r="E23" s="43"/>
      <c r="F23" s="44"/>
    </row>
    <row r="24" spans="1:6">
      <c r="A24" s="45">
        <v>2</v>
      </c>
      <c r="B24" s="46" t="s">
        <v>108</v>
      </c>
      <c r="C24" s="41"/>
      <c r="D24" s="50"/>
      <c r="E24" s="43"/>
      <c r="F24" s="44"/>
    </row>
    <row r="25" spans="1:6">
      <c r="A25" s="49"/>
      <c r="B25" s="46"/>
      <c r="C25" s="41"/>
      <c r="D25" s="50"/>
      <c r="E25" s="43"/>
      <c r="F25" s="44"/>
    </row>
    <row r="26" spans="1:6" ht="30">
      <c r="A26" s="49"/>
      <c r="B26" s="46" t="s">
        <v>149</v>
      </c>
      <c r="C26" s="41"/>
      <c r="D26" s="50"/>
      <c r="E26" s="43"/>
      <c r="F26" s="44"/>
    </row>
    <row r="27" spans="1:6">
      <c r="A27" s="49"/>
      <c r="B27" s="46"/>
      <c r="C27" s="41"/>
      <c r="D27" s="50"/>
      <c r="E27" s="43"/>
      <c r="F27" s="44"/>
    </row>
    <row r="28" spans="1:6">
      <c r="A28" s="49">
        <v>2.1</v>
      </c>
      <c r="B28" s="51" t="s">
        <v>148</v>
      </c>
      <c r="C28" s="41">
        <v>60</v>
      </c>
      <c r="D28" s="59" t="s">
        <v>30</v>
      </c>
      <c r="E28" s="43" t="s">
        <v>152</v>
      </c>
      <c r="F28" s="44" t="s">
        <v>152</v>
      </c>
    </row>
    <row r="29" spans="1:6">
      <c r="A29" s="49"/>
      <c r="B29" s="46"/>
      <c r="C29" s="41"/>
      <c r="D29" s="59"/>
      <c r="E29" s="43"/>
      <c r="F29" s="44"/>
    </row>
    <row r="30" spans="1:6">
      <c r="A30" s="60">
        <v>2.2000000000000002</v>
      </c>
      <c r="B30" s="51" t="s">
        <v>109</v>
      </c>
      <c r="C30" s="61">
        <v>1</v>
      </c>
      <c r="D30" s="59" t="s">
        <v>103</v>
      </c>
      <c r="E30" s="43" t="s">
        <v>152</v>
      </c>
      <c r="F30" s="44" t="s">
        <v>152</v>
      </c>
    </row>
    <row r="31" spans="1:6">
      <c r="A31" s="49"/>
      <c r="B31" s="51"/>
      <c r="C31" s="61"/>
      <c r="D31" s="59"/>
      <c r="E31" s="43"/>
      <c r="F31" s="44"/>
    </row>
    <row r="32" spans="1:6" ht="15.75" thickBot="1">
      <c r="A32" s="53"/>
      <c r="B32" s="54" t="s">
        <v>107</v>
      </c>
      <c r="C32" s="55"/>
      <c r="D32" s="56"/>
      <c r="E32" s="57"/>
      <c r="F32" s="58" t="s">
        <v>152</v>
      </c>
    </row>
    <row r="33" spans="1:6" ht="15.75" thickTop="1">
      <c r="A33" s="49"/>
      <c r="B33" s="51"/>
      <c r="C33" s="61"/>
      <c r="D33" s="59"/>
      <c r="E33" s="43"/>
      <c r="F33" s="44"/>
    </row>
    <row r="34" spans="1:6">
      <c r="A34" s="45">
        <v>3</v>
      </c>
      <c r="B34" s="46" t="s">
        <v>110</v>
      </c>
      <c r="C34" s="61"/>
      <c r="D34" s="59"/>
      <c r="E34" s="43"/>
      <c r="F34" s="44"/>
    </row>
    <row r="35" spans="1:6">
      <c r="A35" s="49"/>
      <c r="B35" s="51"/>
      <c r="C35" s="41"/>
      <c r="D35" s="59"/>
      <c r="E35" s="43"/>
      <c r="F35" s="44"/>
    </row>
    <row r="36" spans="1:6" ht="30">
      <c r="A36" s="49"/>
      <c r="B36" s="46" t="s">
        <v>111</v>
      </c>
      <c r="C36" s="41"/>
      <c r="D36" s="59"/>
      <c r="E36" s="43"/>
      <c r="F36" s="44"/>
    </row>
    <row r="37" spans="1:6">
      <c r="A37" s="49"/>
      <c r="B37" s="51"/>
      <c r="C37" s="41"/>
      <c r="D37" s="59"/>
      <c r="E37" s="43"/>
      <c r="F37" s="44"/>
    </row>
    <row r="38" spans="1:6" ht="28.5">
      <c r="A38" s="62">
        <v>3.1</v>
      </c>
      <c r="B38" s="52" t="s">
        <v>150</v>
      </c>
      <c r="C38" s="41">
        <v>60</v>
      </c>
      <c r="D38" s="59" t="s">
        <v>30</v>
      </c>
      <c r="E38" s="43" t="s">
        <v>152</v>
      </c>
      <c r="F38" s="44" t="s">
        <v>152</v>
      </c>
    </row>
    <row r="39" spans="1:6">
      <c r="A39" s="49"/>
      <c r="B39" s="51"/>
      <c r="C39" s="41"/>
      <c r="D39" s="59"/>
      <c r="E39" s="43"/>
      <c r="F39" s="44"/>
    </row>
    <row r="40" spans="1:6" ht="28.5">
      <c r="A40" s="49">
        <v>3.2</v>
      </c>
      <c r="B40" s="101" t="s">
        <v>112</v>
      </c>
      <c r="C40" s="47">
        <v>1</v>
      </c>
      <c r="D40" s="42" t="s">
        <v>113</v>
      </c>
      <c r="E40" s="43" t="s">
        <v>152</v>
      </c>
      <c r="F40" s="44" t="s">
        <v>152</v>
      </c>
    </row>
    <row r="41" spans="1:6">
      <c r="A41" s="49"/>
      <c r="B41" s="46"/>
      <c r="C41" s="41"/>
      <c r="D41" s="50"/>
      <c r="E41" s="43"/>
      <c r="F41" s="44"/>
    </row>
    <row r="42" spans="1:6" ht="15.75" thickBot="1">
      <c r="A42" s="53"/>
      <c r="B42" s="54" t="s">
        <v>107</v>
      </c>
      <c r="C42" s="55"/>
      <c r="D42" s="56"/>
      <c r="E42" s="57"/>
      <c r="F42" s="58" t="s">
        <v>152</v>
      </c>
    </row>
    <row r="43" spans="1:6" ht="15.75" thickTop="1">
      <c r="A43" s="45"/>
      <c r="B43" s="63"/>
      <c r="C43" s="64"/>
      <c r="D43" s="65"/>
      <c r="E43" s="66"/>
      <c r="F43" s="67"/>
    </row>
    <row r="44" spans="1:6">
      <c r="A44" s="45">
        <v>4</v>
      </c>
      <c r="B44" s="46" t="s">
        <v>114</v>
      </c>
      <c r="C44" s="41"/>
      <c r="D44" s="68"/>
      <c r="E44" s="43"/>
      <c r="F44" s="44"/>
    </row>
    <row r="45" spans="1:6">
      <c r="A45" s="49"/>
      <c r="B45" s="51"/>
      <c r="C45" s="41"/>
      <c r="D45" s="69"/>
      <c r="E45" s="43"/>
      <c r="F45" s="44"/>
    </row>
    <row r="46" spans="1:6" ht="28.5">
      <c r="A46" s="60">
        <v>4.0999999999999996</v>
      </c>
      <c r="B46" s="52" t="s">
        <v>115</v>
      </c>
      <c r="C46" s="41">
        <v>1</v>
      </c>
      <c r="D46" s="68" t="s">
        <v>119</v>
      </c>
      <c r="E46" s="43" t="s">
        <v>152</v>
      </c>
      <c r="F46" s="44" t="s">
        <v>152</v>
      </c>
    </row>
    <row r="47" spans="1:6">
      <c r="A47" s="49"/>
      <c r="B47" s="51"/>
      <c r="C47" s="41"/>
      <c r="D47" s="68"/>
      <c r="E47" s="43"/>
      <c r="F47" s="44"/>
    </row>
    <row r="48" spans="1:6" ht="28.5">
      <c r="A48" s="49">
        <v>4.2</v>
      </c>
      <c r="B48" s="52" t="s">
        <v>117</v>
      </c>
      <c r="C48" s="41">
        <v>24</v>
      </c>
      <c r="D48" s="68" t="s">
        <v>116</v>
      </c>
      <c r="E48" s="43" t="s">
        <v>152</v>
      </c>
      <c r="F48" s="44" t="s">
        <v>152</v>
      </c>
    </row>
    <row r="49" spans="1:6">
      <c r="A49" s="49"/>
      <c r="B49" s="51"/>
      <c r="C49" s="41"/>
      <c r="D49" s="68"/>
      <c r="E49" s="43"/>
      <c r="F49" s="44"/>
    </row>
    <row r="50" spans="1:6" ht="29.25">
      <c r="A50" s="49">
        <v>4.3</v>
      </c>
      <c r="B50" s="51" t="s">
        <v>118</v>
      </c>
      <c r="C50" s="41">
        <v>1</v>
      </c>
      <c r="D50" s="68" t="s">
        <v>119</v>
      </c>
      <c r="E50" s="48" t="s">
        <v>152</v>
      </c>
      <c r="F50" s="44" t="s">
        <v>152</v>
      </c>
    </row>
    <row r="51" spans="1:6">
      <c r="A51" s="49"/>
      <c r="B51" s="51"/>
      <c r="C51" s="41"/>
      <c r="D51" s="68"/>
      <c r="E51" s="48"/>
      <c r="F51" s="44"/>
    </row>
    <row r="52" spans="1:6" ht="29.25">
      <c r="A52" s="49">
        <v>4.4000000000000004</v>
      </c>
      <c r="B52" s="51" t="s">
        <v>120</v>
      </c>
      <c r="C52" s="41">
        <v>1</v>
      </c>
      <c r="D52" s="68" t="s">
        <v>116</v>
      </c>
      <c r="E52" s="48" t="s">
        <v>152</v>
      </c>
      <c r="F52" s="44" t="s">
        <v>152</v>
      </c>
    </row>
    <row r="53" spans="1:6">
      <c r="A53" s="49"/>
      <c r="B53" s="51"/>
      <c r="C53" s="41"/>
      <c r="D53" s="68"/>
      <c r="E53" s="70"/>
      <c r="F53" s="44"/>
    </row>
    <row r="54" spans="1:6">
      <c r="A54" s="49">
        <v>4.5</v>
      </c>
      <c r="B54" s="52" t="s">
        <v>121</v>
      </c>
      <c r="C54" s="41">
        <v>1</v>
      </c>
      <c r="D54" s="68" t="s">
        <v>119</v>
      </c>
      <c r="E54" s="70" t="s">
        <v>152</v>
      </c>
      <c r="F54" s="44" t="str">
        <f>E54</f>
        <v/>
      </c>
    </row>
    <row r="55" spans="1:6" ht="15.75" thickBot="1">
      <c r="A55" s="53"/>
      <c r="B55" s="71" t="s">
        <v>107</v>
      </c>
      <c r="C55" s="55"/>
      <c r="D55" s="56"/>
      <c r="E55" s="57"/>
      <c r="F55" s="58">
        <f>SUM(F46:F54)</f>
        <v>0</v>
      </c>
    </row>
    <row r="56" spans="1:6" ht="15.75" thickTop="1">
      <c r="A56" s="45"/>
      <c r="B56" s="72"/>
      <c r="C56" s="64"/>
      <c r="D56" s="73"/>
      <c r="E56" s="66"/>
      <c r="F56" s="67"/>
    </row>
    <row r="57" spans="1:6">
      <c r="A57" s="45">
        <v>5</v>
      </c>
      <c r="B57" s="46" t="s">
        <v>122</v>
      </c>
      <c r="C57" s="41"/>
      <c r="D57" s="59"/>
      <c r="E57" s="43"/>
      <c r="F57" s="44"/>
    </row>
    <row r="58" spans="1:6">
      <c r="A58" s="45"/>
      <c r="B58" s="51"/>
      <c r="C58" s="41"/>
      <c r="D58" s="59"/>
      <c r="E58" s="43"/>
      <c r="F58" s="44"/>
    </row>
    <row r="59" spans="1:6">
      <c r="A59" s="49">
        <v>5.0999999999999996</v>
      </c>
      <c r="B59" s="52" t="s">
        <v>147</v>
      </c>
      <c r="C59" s="41">
        <v>1</v>
      </c>
      <c r="D59" s="42" t="s">
        <v>103</v>
      </c>
      <c r="E59" s="70" t="s">
        <v>152</v>
      </c>
      <c r="F59" s="74" t="s">
        <v>152</v>
      </c>
    </row>
    <row r="60" spans="1:6">
      <c r="A60" s="49"/>
      <c r="B60" s="51"/>
      <c r="C60" s="41"/>
      <c r="D60" s="59"/>
      <c r="E60" s="70"/>
      <c r="F60" s="44"/>
    </row>
    <row r="61" spans="1:6">
      <c r="A61" s="49">
        <v>5.2</v>
      </c>
      <c r="B61" s="51" t="s">
        <v>123</v>
      </c>
      <c r="C61" s="41">
        <v>5</v>
      </c>
      <c r="D61" s="42" t="s">
        <v>103</v>
      </c>
      <c r="E61" s="70" t="s">
        <v>152</v>
      </c>
      <c r="F61" s="74" t="s">
        <v>152</v>
      </c>
    </row>
    <row r="62" spans="1:6">
      <c r="A62" s="49"/>
      <c r="B62" s="51"/>
      <c r="C62" s="41"/>
      <c r="D62" s="59"/>
      <c r="E62" s="70"/>
      <c r="F62" s="44"/>
    </row>
    <row r="63" spans="1:6" ht="43.5">
      <c r="A63" s="75">
        <v>5.3</v>
      </c>
      <c r="B63" s="76" t="s">
        <v>151</v>
      </c>
      <c r="C63" s="41">
        <v>1</v>
      </c>
      <c r="D63" s="42" t="s">
        <v>103</v>
      </c>
      <c r="E63" s="70" t="s">
        <v>152</v>
      </c>
      <c r="F63" s="74" t="s">
        <v>152</v>
      </c>
    </row>
    <row r="64" spans="1:6" ht="15.75">
      <c r="A64" s="77"/>
      <c r="B64" s="76"/>
      <c r="C64" s="41"/>
      <c r="D64" s="74"/>
      <c r="E64" s="70"/>
      <c r="F64" s="74"/>
    </row>
    <row r="65" spans="1:6">
      <c r="A65" s="75">
        <v>5.4</v>
      </c>
      <c r="B65" s="76" t="s">
        <v>132</v>
      </c>
      <c r="C65" s="41">
        <v>50</v>
      </c>
      <c r="D65" s="74" t="s">
        <v>0</v>
      </c>
      <c r="E65" s="70" t="s">
        <v>152</v>
      </c>
      <c r="F65" s="74" t="s">
        <v>152</v>
      </c>
    </row>
    <row r="66" spans="1:6">
      <c r="A66" s="75"/>
      <c r="B66" s="76"/>
      <c r="C66" s="41"/>
      <c r="D66" s="74"/>
      <c r="E66" s="70"/>
      <c r="F66" s="74"/>
    </row>
    <row r="67" spans="1:6">
      <c r="A67" s="75">
        <v>5.5</v>
      </c>
      <c r="B67" s="76" t="s">
        <v>124</v>
      </c>
      <c r="C67" s="41">
        <v>1</v>
      </c>
      <c r="D67" s="42" t="s">
        <v>103</v>
      </c>
      <c r="E67" s="70" t="s">
        <v>152</v>
      </c>
      <c r="F67" s="74" t="s">
        <v>152</v>
      </c>
    </row>
    <row r="68" spans="1:6">
      <c r="A68" s="49"/>
      <c r="B68" s="51"/>
      <c r="C68" s="41"/>
      <c r="D68" s="42"/>
      <c r="E68" s="43"/>
      <c r="F68" s="44"/>
    </row>
    <row r="69" spans="1:6" ht="15.75" thickBot="1">
      <c r="A69" s="53"/>
      <c r="B69" s="54" t="s">
        <v>107</v>
      </c>
      <c r="C69" s="55"/>
      <c r="D69" s="56"/>
      <c r="E69" s="57"/>
      <c r="F69" s="58" t="s">
        <v>152</v>
      </c>
    </row>
    <row r="70" spans="1:6" ht="15.75" thickTop="1">
      <c r="A70" s="78"/>
      <c r="B70" s="79"/>
      <c r="C70" s="80"/>
      <c r="D70" s="81"/>
      <c r="E70" s="82"/>
      <c r="F70" s="83"/>
    </row>
    <row r="71" spans="1:6">
      <c r="A71" s="84"/>
      <c r="B71" s="85" t="s">
        <v>125</v>
      </c>
      <c r="C71" s="86"/>
      <c r="D71" s="87"/>
      <c r="E71" s="88"/>
      <c r="F71" s="89"/>
    </row>
    <row r="72" spans="1:6">
      <c r="A72" s="90"/>
      <c r="B72" s="91"/>
      <c r="C72" s="92"/>
      <c r="D72" s="93"/>
      <c r="E72" s="70"/>
      <c r="F72" s="94"/>
    </row>
    <row r="73" spans="1:6">
      <c r="A73" s="90">
        <v>1</v>
      </c>
      <c r="B73" s="76" t="s">
        <v>126</v>
      </c>
      <c r="C73" s="92"/>
      <c r="D73" s="93"/>
      <c r="E73" s="43"/>
      <c r="F73" s="94" t="s">
        <v>152</v>
      </c>
    </row>
    <row r="74" spans="1:6">
      <c r="A74" s="90"/>
      <c r="B74" s="91"/>
      <c r="C74" s="92"/>
      <c r="D74" s="93"/>
      <c r="E74" s="70"/>
      <c r="F74" s="94"/>
    </row>
    <row r="75" spans="1:6">
      <c r="A75" s="90">
        <v>2</v>
      </c>
      <c r="B75" s="91" t="s">
        <v>127</v>
      </c>
      <c r="C75" s="92"/>
      <c r="D75" s="93"/>
      <c r="E75" s="70"/>
      <c r="F75" s="94" t="str">
        <f>F32</f>
        <v/>
      </c>
    </row>
    <row r="76" spans="1:6">
      <c r="A76" s="90"/>
      <c r="B76" s="91"/>
      <c r="C76" s="92"/>
      <c r="D76" s="93"/>
      <c r="E76" s="70"/>
      <c r="F76" s="94"/>
    </row>
    <row r="77" spans="1:6">
      <c r="A77" s="90">
        <v>3</v>
      </c>
      <c r="B77" s="91" t="s">
        <v>128</v>
      </c>
      <c r="C77" s="92"/>
      <c r="D77" s="93"/>
      <c r="E77" s="70"/>
      <c r="F77" s="94" t="str">
        <f>F42</f>
        <v/>
      </c>
    </row>
    <row r="78" spans="1:6">
      <c r="A78" s="90"/>
      <c r="B78" s="91"/>
      <c r="C78" s="92"/>
      <c r="D78" s="93"/>
      <c r="E78" s="70"/>
      <c r="F78" s="94"/>
    </row>
    <row r="79" spans="1:6">
      <c r="A79" s="90">
        <v>4</v>
      </c>
      <c r="B79" s="91" t="s">
        <v>129</v>
      </c>
      <c r="C79" s="92"/>
      <c r="D79" s="93"/>
      <c r="E79" s="70"/>
      <c r="F79" s="94" t="s">
        <v>152</v>
      </c>
    </row>
    <row r="80" spans="1:6">
      <c r="A80" s="90"/>
      <c r="B80" s="91"/>
      <c r="C80" s="92"/>
      <c r="D80" s="93"/>
      <c r="E80" s="70"/>
      <c r="F80" s="94"/>
    </row>
    <row r="81" spans="1:6">
      <c r="A81" s="90">
        <v>5</v>
      </c>
      <c r="B81" s="91" t="s">
        <v>130</v>
      </c>
      <c r="C81" s="92"/>
      <c r="D81" s="93"/>
      <c r="E81" s="70"/>
      <c r="F81" s="94" t="str">
        <f>F69</f>
        <v/>
      </c>
    </row>
    <row r="82" spans="1:6">
      <c r="A82" s="90"/>
      <c r="B82" s="91"/>
      <c r="C82" s="92"/>
      <c r="D82" s="93"/>
      <c r="E82" s="70"/>
      <c r="F82" s="94"/>
    </row>
    <row r="83" spans="1:6" ht="15.75" thickBot="1">
      <c r="A83" s="95"/>
      <c r="B83" s="96" t="s">
        <v>131</v>
      </c>
      <c r="C83" s="97"/>
      <c r="D83" s="98"/>
      <c r="E83" s="99"/>
      <c r="F83" s="100" t="s">
        <v>152</v>
      </c>
    </row>
    <row r="84" spans="1:6" ht="16.5" thickTop="1" thickBot="1">
      <c r="A84" s="95"/>
      <c r="B84" s="96" t="s">
        <v>157</v>
      </c>
      <c r="C84" s="97"/>
      <c r="D84" s="98"/>
      <c r="E84" s="99"/>
      <c r="F84" s="100" t="s">
        <v>152</v>
      </c>
    </row>
    <row r="85" spans="1:6" ht="15.75" thickTop="1"/>
  </sheetData>
  <pageMargins left="0.7" right="0.7" top="0.75" bottom="0.75" header="0.3" footer="0.3"/>
  <pageSetup scale="83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F74"/>
  <sheetViews>
    <sheetView topLeftCell="A54" zoomScaleSheetLayoutView="100" workbookViewId="0">
      <selection activeCell="F73" sqref="F73"/>
    </sheetView>
  </sheetViews>
  <sheetFormatPr defaultRowHeight="15"/>
  <cols>
    <col min="1" max="1" width="5" customWidth="1"/>
    <col min="2" max="2" width="49.85546875" style="131" customWidth="1"/>
    <col min="4" max="4" width="10.85546875" style="35" customWidth="1"/>
    <col min="6" max="6" width="10.28515625" style="18" bestFit="1" customWidth="1"/>
  </cols>
  <sheetData>
    <row r="1" spans="1:6" ht="45" customHeight="1">
      <c r="A1" s="2"/>
      <c r="B1" s="3"/>
      <c r="C1" s="4"/>
      <c r="D1" s="31"/>
      <c r="E1" s="5"/>
      <c r="F1" s="20"/>
    </row>
    <row r="2" spans="1:6">
      <c r="A2" s="6"/>
      <c r="B2" s="126" t="s">
        <v>145</v>
      </c>
      <c r="C2" s="127"/>
      <c r="D2" s="127"/>
      <c r="E2" s="127"/>
      <c r="F2" s="128"/>
    </row>
    <row r="3" spans="1:6" ht="26.25">
      <c r="A3" s="8"/>
      <c r="B3" s="6" t="s">
        <v>1</v>
      </c>
      <c r="C3" s="6" t="s">
        <v>2</v>
      </c>
      <c r="D3" s="32" t="s">
        <v>3</v>
      </c>
      <c r="E3" s="22" t="s">
        <v>4</v>
      </c>
      <c r="F3" s="16" t="s">
        <v>5</v>
      </c>
    </row>
    <row r="4" spans="1:6">
      <c r="A4" s="23"/>
      <c r="B4" s="24" t="s">
        <v>6</v>
      </c>
      <c r="C4" s="1"/>
      <c r="D4" s="25"/>
      <c r="E4" s="1"/>
      <c r="F4" s="21"/>
    </row>
    <row r="5" spans="1:6" ht="45" customHeight="1">
      <c r="A5" s="25"/>
      <c r="B5" s="26" t="s">
        <v>7</v>
      </c>
      <c r="C5" s="1"/>
      <c r="D5" s="25"/>
      <c r="E5" s="1"/>
      <c r="F5" s="21"/>
    </row>
    <row r="6" spans="1:6" ht="42" customHeight="1">
      <c r="A6" s="25" t="s">
        <v>8</v>
      </c>
      <c r="B6" s="27" t="s">
        <v>37</v>
      </c>
      <c r="C6" s="10" t="s">
        <v>9</v>
      </c>
      <c r="D6" s="33">
        <f>3*3</f>
        <v>9</v>
      </c>
      <c r="E6" s="19" t="s">
        <v>152</v>
      </c>
      <c r="F6" s="28" t="s">
        <v>152</v>
      </c>
    </row>
    <row r="7" spans="1:6" ht="30" customHeight="1">
      <c r="A7" s="25" t="s">
        <v>10</v>
      </c>
      <c r="B7" s="27" t="s">
        <v>38</v>
      </c>
      <c r="C7" s="10" t="s">
        <v>12</v>
      </c>
      <c r="D7" s="33">
        <v>14</v>
      </c>
      <c r="E7" s="19" t="s">
        <v>152</v>
      </c>
      <c r="F7" s="28" t="s">
        <v>152</v>
      </c>
    </row>
    <row r="8" spans="1:6" ht="33" customHeight="1">
      <c r="A8" s="25" t="s">
        <v>11</v>
      </c>
      <c r="B8" s="27" t="s">
        <v>39</v>
      </c>
      <c r="C8" s="10" t="s">
        <v>12</v>
      </c>
      <c r="D8" s="33">
        <f>4*(1*1*1.2)</f>
        <v>4.8</v>
      </c>
      <c r="E8" s="19" t="s">
        <v>152</v>
      </c>
      <c r="F8" s="28" t="s">
        <v>152</v>
      </c>
    </row>
    <row r="9" spans="1:6">
      <c r="A9" s="25" t="s">
        <v>13</v>
      </c>
      <c r="B9" s="27" t="s">
        <v>14</v>
      </c>
      <c r="C9" s="29" t="s">
        <v>12</v>
      </c>
      <c r="D9" s="33">
        <v>5</v>
      </c>
      <c r="E9" s="19" t="s">
        <v>152</v>
      </c>
      <c r="F9" s="28" t="s">
        <v>152</v>
      </c>
    </row>
    <row r="10" spans="1:6">
      <c r="A10" s="25" t="s">
        <v>15</v>
      </c>
      <c r="B10" s="27" t="s">
        <v>16</v>
      </c>
      <c r="C10" s="29" t="s">
        <v>12</v>
      </c>
      <c r="D10" s="33">
        <f>D8</f>
        <v>4.8</v>
      </c>
      <c r="E10" s="19" t="s">
        <v>152</v>
      </c>
      <c r="F10" s="28" t="s">
        <v>152</v>
      </c>
    </row>
    <row r="11" spans="1:6">
      <c r="A11" s="25" t="s">
        <v>17</v>
      </c>
      <c r="B11" s="27" t="s">
        <v>18</v>
      </c>
      <c r="C11" s="29" t="s">
        <v>12</v>
      </c>
      <c r="D11" s="33">
        <f>D7+D8-D10</f>
        <v>14</v>
      </c>
      <c r="E11" s="19" t="s">
        <v>152</v>
      </c>
      <c r="F11" s="28" t="s">
        <v>152</v>
      </c>
    </row>
    <row r="12" spans="1:6">
      <c r="A12" s="14"/>
      <c r="B12" s="24" t="s">
        <v>19</v>
      </c>
      <c r="C12" s="29"/>
      <c r="D12" s="33"/>
      <c r="E12" s="11"/>
      <c r="F12" s="28"/>
    </row>
    <row r="13" spans="1:6" ht="26.25">
      <c r="A13" s="15" t="s">
        <v>20</v>
      </c>
      <c r="B13" s="27" t="s">
        <v>40</v>
      </c>
      <c r="C13" s="29" t="s">
        <v>12</v>
      </c>
      <c r="D13" s="33">
        <f>2.9*2.9*0.2</f>
        <v>1.6820000000000002</v>
      </c>
      <c r="E13" s="19" t="s">
        <v>152</v>
      </c>
      <c r="F13" s="28" t="s">
        <v>152</v>
      </c>
    </row>
    <row r="14" spans="1:6">
      <c r="A14" s="14"/>
      <c r="B14" s="24" t="s">
        <v>24</v>
      </c>
      <c r="C14" s="29"/>
      <c r="D14" s="33"/>
      <c r="E14" s="11"/>
      <c r="F14" s="28"/>
    </row>
    <row r="15" spans="1:6" ht="26.25">
      <c r="A15" s="12"/>
      <c r="B15" s="26" t="s">
        <v>41</v>
      </c>
      <c r="C15" s="10"/>
      <c r="D15" s="33"/>
      <c r="E15" s="11"/>
      <c r="F15" s="28"/>
    </row>
    <row r="16" spans="1:6">
      <c r="A16" s="12" t="s">
        <v>21</v>
      </c>
      <c r="B16" s="27" t="s">
        <v>42</v>
      </c>
      <c r="C16" s="10" t="s">
        <v>12</v>
      </c>
      <c r="D16" s="33">
        <f>4*(1*1*0.1)</f>
        <v>0.4</v>
      </c>
      <c r="E16" s="19" t="s">
        <v>152</v>
      </c>
      <c r="F16" s="28" t="s">
        <v>152</v>
      </c>
    </row>
    <row r="17" spans="1:6" ht="26.25">
      <c r="A17" s="13"/>
      <c r="B17" s="26" t="s">
        <v>43</v>
      </c>
      <c r="C17" s="10"/>
      <c r="D17" s="33"/>
      <c r="E17" s="11"/>
      <c r="F17" s="28"/>
    </row>
    <row r="18" spans="1:6">
      <c r="A18" s="13" t="s">
        <v>22</v>
      </c>
      <c r="B18" s="27" t="s">
        <v>44</v>
      </c>
      <c r="C18" s="10" t="s">
        <v>12</v>
      </c>
      <c r="D18" s="33">
        <f>4*(2.9*0.3*0.2)</f>
        <v>0.69600000000000006</v>
      </c>
      <c r="E18" s="19" t="s">
        <v>152</v>
      </c>
      <c r="F18" s="28" t="s">
        <v>152</v>
      </c>
    </row>
    <row r="19" spans="1:6">
      <c r="A19" s="13" t="s">
        <v>23</v>
      </c>
      <c r="B19" s="27" t="s">
        <v>45</v>
      </c>
      <c r="C19" s="10" t="s">
        <v>12</v>
      </c>
      <c r="D19" s="33">
        <f>4*(1*1*0.35)</f>
        <v>1.4</v>
      </c>
      <c r="E19" s="19" t="s">
        <v>152</v>
      </c>
      <c r="F19" s="28" t="s">
        <v>152</v>
      </c>
    </row>
    <row r="20" spans="1:6">
      <c r="A20" s="7"/>
      <c r="B20" s="129" t="s">
        <v>46</v>
      </c>
      <c r="C20" s="8"/>
      <c r="D20" s="34"/>
      <c r="E20" s="9"/>
      <c r="F20" s="17" t="s">
        <v>152</v>
      </c>
    </row>
    <row r="21" spans="1:6" ht="26.25">
      <c r="A21" s="13"/>
      <c r="B21" s="26" t="s">
        <v>43</v>
      </c>
      <c r="C21" s="10"/>
      <c r="D21" s="33"/>
      <c r="E21" s="11"/>
      <c r="F21" s="28"/>
    </row>
    <row r="22" spans="1:6">
      <c r="A22" s="13" t="s">
        <v>8</v>
      </c>
      <c r="B22" s="27" t="s">
        <v>47</v>
      </c>
      <c r="C22" s="10" t="s">
        <v>12</v>
      </c>
      <c r="D22" s="33">
        <f>8*(2.9*0.3*0.3)</f>
        <v>2.0880000000000001</v>
      </c>
      <c r="E22" s="19" t="s">
        <v>152</v>
      </c>
      <c r="F22" s="28" t="s">
        <v>152</v>
      </c>
    </row>
    <row r="23" spans="1:6">
      <c r="A23" s="13" t="s">
        <v>10</v>
      </c>
      <c r="B23" s="27" t="s">
        <v>32</v>
      </c>
      <c r="C23" s="10" t="s">
        <v>12</v>
      </c>
      <c r="D23" s="33">
        <f>4*(7.8*0.3*0.3)</f>
        <v>2.8079999999999998</v>
      </c>
      <c r="E23" s="19" t="s">
        <v>152</v>
      </c>
      <c r="F23" s="28" t="s">
        <v>152</v>
      </c>
    </row>
    <row r="24" spans="1:6" ht="26.25">
      <c r="A24" s="13"/>
      <c r="B24" s="26" t="s">
        <v>48</v>
      </c>
      <c r="C24" s="10"/>
      <c r="D24" s="33"/>
      <c r="E24" s="11"/>
      <c r="F24" s="28"/>
    </row>
    <row r="25" spans="1:6">
      <c r="A25" s="13" t="s">
        <v>11</v>
      </c>
      <c r="B25" s="27" t="s">
        <v>49</v>
      </c>
      <c r="C25" s="10" t="s">
        <v>9</v>
      </c>
      <c r="D25" s="33">
        <f>4*(3*2.4*0.15)</f>
        <v>4.3199999999999994</v>
      </c>
      <c r="E25" s="19" t="s">
        <v>152</v>
      </c>
      <c r="F25" s="28" t="s">
        <v>152</v>
      </c>
    </row>
    <row r="26" spans="1:6">
      <c r="A26" s="13" t="s">
        <v>13</v>
      </c>
      <c r="B26" s="27" t="s">
        <v>50</v>
      </c>
      <c r="C26" s="10" t="s">
        <v>9</v>
      </c>
      <c r="D26" s="33">
        <v>22</v>
      </c>
      <c r="E26" s="19" t="s">
        <v>152</v>
      </c>
      <c r="F26" s="28" t="s">
        <v>152</v>
      </c>
    </row>
    <row r="27" spans="1:6">
      <c r="A27" s="13" t="s">
        <v>15</v>
      </c>
      <c r="B27" s="27" t="s">
        <v>51</v>
      </c>
      <c r="C27" s="10" t="s">
        <v>9</v>
      </c>
      <c r="D27" s="33">
        <v>22</v>
      </c>
      <c r="E27" s="19" t="s">
        <v>152</v>
      </c>
      <c r="F27" s="28" t="s">
        <v>152</v>
      </c>
    </row>
    <row r="28" spans="1:6">
      <c r="A28" s="13"/>
      <c r="B28" s="24" t="s">
        <v>27</v>
      </c>
      <c r="C28" s="29"/>
      <c r="D28" s="33"/>
      <c r="E28" s="11"/>
      <c r="F28" s="28"/>
    </row>
    <row r="29" spans="1:6">
      <c r="A29" s="13" t="s">
        <v>17</v>
      </c>
      <c r="B29" s="27" t="s">
        <v>52</v>
      </c>
      <c r="C29" s="10" t="s">
        <v>28</v>
      </c>
      <c r="D29" s="33">
        <v>1684</v>
      </c>
      <c r="E29" s="19" t="s">
        <v>152</v>
      </c>
      <c r="F29" s="28" t="s">
        <v>152</v>
      </c>
    </row>
    <row r="30" spans="1:6">
      <c r="A30" s="1"/>
      <c r="B30" s="24" t="s">
        <v>29</v>
      </c>
      <c r="C30" s="29"/>
      <c r="D30" s="33"/>
      <c r="E30" s="11"/>
      <c r="F30" s="28"/>
    </row>
    <row r="31" spans="1:6">
      <c r="A31" s="13" t="s">
        <v>20</v>
      </c>
      <c r="B31" s="27" t="s">
        <v>53</v>
      </c>
      <c r="C31" s="10" t="s">
        <v>9</v>
      </c>
      <c r="D31" s="33">
        <v>124</v>
      </c>
      <c r="E31" s="19" t="s">
        <v>152</v>
      </c>
      <c r="F31" s="28" t="s">
        <v>152</v>
      </c>
    </row>
    <row r="32" spans="1:6">
      <c r="A32" s="13" t="s">
        <v>55</v>
      </c>
      <c r="B32" s="27" t="s">
        <v>56</v>
      </c>
      <c r="C32" s="10" t="s">
        <v>30</v>
      </c>
      <c r="D32" s="33">
        <v>32</v>
      </c>
      <c r="E32" s="19" t="s">
        <v>152</v>
      </c>
      <c r="F32" s="28" t="s">
        <v>152</v>
      </c>
    </row>
    <row r="33" spans="1:6">
      <c r="A33" s="1"/>
      <c r="B33" s="129" t="s">
        <v>46</v>
      </c>
      <c r="C33" s="8"/>
      <c r="D33" s="34"/>
      <c r="E33" s="9"/>
      <c r="F33" s="17" t="s">
        <v>152</v>
      </c>
    </row>
    <row r="34" spans="1:6">
      <c r="A34" s="1"/>
      <c r="B34" s="24" t="s">
        <v>35</v>
      </c>
      <c r="C34" s="10"/>
      <c r="D34" s="33"/>
      <c r="E34" s="11"/>
      <c r="F34" s="28"/>
    </row>
    <row r="35" spans="1:6">
      <c r="A35" s="1"/>
      <c r="B35" s="26" t="s">
        <v>36</v>
      </c>
      <c r="C35" s="10"/>
      <c r="D35" s="33"/>
      <c r="E35" s="11"/>
      <c r="F35" s="28"/>
    </row>
    <row r="36" spans="1:6">
      <c r="A36" s="1" t="s">
        <v>8</v>
      </c>
      <c r="B36" s="27" t="s">
        <v>57</v>
      </c>
      <c r="C36" s="10" t="s">
        <v>9</v>
      </c>
      <c r="D36" s="33">
        <f>2.9*2.9</f>
        <v>8.41</v>
      </c>
      <c r="E36" s="103" t="s">
        <v>152</v>
      </c>
      <c r="F36" s="28" t="s">
        <v>152</v>
      </c>
    </row>
    <row r="37" spans="1:6" ht="26.25">
      <c r="A37" s="1" t="s">
        <v>10</v>
      </c>
      <c r="B37" s="27" t="s">
        <v>58</v>
      </c>
      <c r="C37" s="10" t="s">
        <v>9</v>
      </c>
      <c r="D37" s="33">
        <f>4*(2.9*2.4)</f>
        <v>27.84</v>
      </c>
      <c r="E37" s="103" t="s">
        <v>152</v>
      </c>
      <c r="F37" s="28" t="s">
        <v>152</v>
      </c>
    </row>
    <row r="38" spans="1:6">
      <c r="A38" s="1" t="s">
        <v>13</v>
      </c>
      <c r="B38" s="27" t="s">
        <v>59</v>
      </c>
      <c r="C38" s="10" t="s">
        <v>9</v>
      </c>
      <c r="D38" s="33">
        <f>4*(3.2*2.5)</f>
        <v>32</v>
      </c>
      <c r="E38" s="103" t="s">
        <v>152</v>
      </c>
      <c r="F38" s="28" t="s">
        <v>152</v>
      </c>
    </row>
    <row r="39" spans="1:6">
      <c r="A39" s="1" t="s">
        <v>15</v>
      </c>
      <c r="B39" s="27" t="s">
        <v>60</v>
      </c>
      <c r="C39" s="10" t="s">
        <v>9</v>
      </c>
      <c r="D39" s="33">
        <f>3.2*3.2</f>
        <v>10.240000000000002</v>
      </c>
      <c r="E39" s="103" t="s">
        <v>152</v>
      </c>
      <c r="F39" s="28" t="s">
        <v>152</v>
      </c>
    </row>
    <row r="40" spans="1:6">
      <c r="A40" s="1" t="s">
        <v>17</v>
      </c>
      <c r="B40" s="27" t="s">
        <v>61</v>
      </c>
      <c r="C40" s="10" t="s">
        <v>9</v>
      </c>
      <c r="D40" s="33">
        <f>4*(3.2*0.2)</f>
        <v>2.5600000000000005</v>
      </c>
      <c r="E40" s="103" t="s">
        <v>152</v>
      </c>
      <c r="F40" s="28" t="s">
        <v>152</v>
      </c>
    </row>
    <row r="41" spans="1:6">
      <c r="A41" s="1" t="s">
        <v>20</v>
      </c>
      <c r="B41" s="27" t="s">
        <v>62</v>
      </c>
      <c r="C41" s="10" t="s">
        <v>9</v>
      </c>
      <c r="D41" s="33">
        <f>12*(2.9*0.3*4)</f>
        <v>41.76</v>
      </c>
      <c r="E41" s="103" t="s">
        <v>152</v>
      </c>
      <c r="F41" s="28" t="s">
        <v>152</v>
      </c>
    </row>
    <row r="42" spans="1:6">
      <c r="A42" s="1" t="s">
        <v>21</v>
      </c>
      <c r="B42" s="27" t="s">
        <v>63</v>
      </c>
      <c r="C42" s="10" t="s">
        <v>9</v>
      </c>
      <c r="D42" s="33">
        <f>4*(7.8*0.3*4)</f>
        <v>37.44</v>
      </c>
      <c r="E42" s="103" t="s">
        <v>152</v>
      </c>
      <c r="F42" s="28" t="s">
        <v>152</v>
      </c>
    </row>
    <row r="43" spans="1:6">
      <c r="A43" s="1"/>
      <c r="B43" s="24" t="s">
        <v>81</v>
      </c>
      <c r="C43" s="10"/>
      <c r="D43" s="33"/>
      <c r="E43" s="19"/>
      <c r="F43" s="28"/>
    </row>
    <row r="44" spans="1:6">
      <c r="A44" s="1"/>
      <c r="B44" s="24" t="s">
        <v>31</v>
      </c>
      <c r="C44" s="10"/>
      <c r="D44" s="33"/>
      <c r="E44" s="19"/>
      <c r="F44" s="28"/>
    </row>
    <row r="45" spans="1:6">
      <c r="A45" s="1"/>
      <c r="B45" s="27" t="s">
        <v>80</v>
      </c>
      <c r="C45" s="10" t="s">
        <v>9</v>
      </c>
      <c r="D45" s="33">
        <f>4*(2.9*3.2)</f>
        <v>37.119999999999997</v>
      </c>
      <c r="E45" s="19" t="s">
        <v>152</v>
      </c>
      <c r="F45" s="28" t="s">
        <v>152</v>
      </c>
    </row>
    <row r="46" spans="1:6">
      <c r="A46" s="1"/>
      <c r="B46" s="27" t="s">
        <v>82</v>
      </c>
      <c r="C46" s="10" t="s">
        <v>9</v>
      </c>
      <c r="D46" s="33">
        <f>2*D45</f>
        <v>74.239999999999995</v>
      </c>
      <c r="E46" s="103" t="s">
        <v>152</v>
      </c>
      <c r="F46" s="28" t="s">
        <v>152</v>
      </c>
    </row>
    <row r="47" spans="1:6">
      <c r="A47" s="1"/>
      <c r="B47" s="27" t="s">
        <v>83</v>
      </c>
      <c r="C47" s="10" t="s">
        <v>9</v>
      </c>
      <c r="D47" s="33">
        <f>D46</f>
        <v>74.239999999999995</v>
      </c>
      <c r="E47" s="103" t="s">
        <v>152</v>
      </c>
      <c r="F47" s="28" t="s">
        <v>152</v>
      </c>
    </row>
    <row r="48" spans="1:6">
      <c r="A48" s="1"/>
      <c r="B48" s="24" t="s">
        <v>84</v>
      </c>
      <c r="C48" s="10"/>
      <c r="D48" s="33"/>
      <c r="E48" s="19"/>
      <c r="F48" s="28"/>
    </row>
    <row r="49" spans="1:6">
      <c r="A49" s="1"/>
      <c r="B49" s="27" t="s">
        <v>86</v>
      </c>
      <c r="C49" s="10" t="s">
        <v>34</v>
      </c>
      <c r="D49" s="33">
        <v>1</v>
      </c>
      <c r="E49" s="19" t="s">
        <v>152</v>
      </c>
      <c r="F49" s="28" t="s">
        <v>152</v>
      </c>
    </row>
    <row r="50" spans="1:6">
      <c r="A50" s="1"/>
      <c r="B50" s="27" t="s">
        <v>85</v>
      </c>
      <c r="C50" s="10" t="s">
        <v>34</v>
      </c>
      <c r="D50" s="33">
        <v>1</v>
      </c>
      <c r="E50" s="19" t="s">
        <v>152</v>
      </c>
      <c r="F50" s="28" t="s">
        <v>152</v>
      </c>
    </row>
    <row r="51" spans="1:6">
      <c r="A51" s="1"/>
      <c r="B51" s="24" t="s">
        <v>33</v>
      </c>
      <c r="C51" s="10"/>
      <c r="D51" s="33"/>
      <c r="E51" s="19"/>
      <c r="F51" s="28"/>
    </row>
    <row r="52" spans="1:6">
      <c r="A52" s="1"/>
      <c r="B52" s="27" t="s">
        <v>87</v>
      </c>
      <c r="C52" s="10" t="s">
        <v>34</v>
      </c>
      <c r="D52" s="33">
        <v>5</v>
      </c>
      <c r="E52" s="19" t="s">
        <v>152</v>
      </c>
      <c r="F52" s="28" t="s">
        <v>152</v>
      </c>
    </row>
    <row r="53" spans="1:6">
      <c r="A53" s="1"/>
      <c r="B53" s="27" t="s">
        <v>88</v>
      </c>
      <c r="C53" s="10" t="s">
        <v>34</v>
      </c>
      <c r="D53" s="33">
        <v>7</v>
      </c>
      <c r="E53" s="19" t="s">
        <v>152</v>
      </c>
      <c r="F53" s="28" t="s">
        <v>152</v>
      </c>
    </row>
    <row r="54" spans="1:6">
      <c r="A54" s="1"/>
      <c r="B54" s="27" t="s">
        <v>90</v>
      </c>
      <c r="C54" s="10" t="s">
        <v>34</v>
      </c>
      <c r="D54" s="33">
        <v>4</v>
      </c>
      <c r="E54" s="19" t="s">
        <v>152</v>
      </c>
      <c r="F54" s="28" t="s">
        <v>152</v>
      </c>
    </row>
    <row r="55" spans="1:6">
      <c r="A55" s="1"/>
      <c r="B55" s="27" t="s">
        <v>89</v>
      </c>
      <c r="C55" s="10" t="s">
        <v>34</v>
      </c>
      <c r="D55" s="33">
        <v>10</v>
      </c>
      <c r="E55" s="19" t="s">
        <v>152</v>
      </c>
      <c r="F55" s="28" t="s">
        <v>152</v>
      </c>
    </row>
    <row r="56" spans="1:6">
      <c r="A56" s="1"/>
      <c r="B56" s="24" t="s">
        <v>64</v>
      </c>
      <c r="C56" s="10"/>
      <c r="D56" s="33"/>
      <c r="E56" s="11"/>
      <c r="F56" s="28"/>
    </row>
    <row r="57" spans="1:6" ht="26.25">
      <c r="A57" s="1"/>
      <c r="B57" s="26" t="s">
        <v>65</v>
      </c>
      <c r="C57" s="10"/>
      <c r="D57" s="33"/>
      <c r="E57" s="11"/>
      <c r="F57" s="28"/>
    </row>
    <row r="58" spans="1:6">
      <c r="A58" s="1" t="s">
        <v>23</v>
      </c>
      <c r="B58" s="27" t="s">
        <v>66</v>
      </c>
      <c r="C58" s="10" t="s">
        <v>34</v>
      </c>
      <c r="D58" s="33">
        <v>1</v>
      </c>
      <c r="E58" s="19" t="s">
        <v>152</v>
      </c>
      <c r="F58" s="28" t="s">
        <v>152</v>
      </c>
    </row>
    <row r="59" spans="1:6">
      <c r="A59" s="1" t="s">
        <v>25</v>
      </c>
      <c r="B59" s="27" t="s">
        <v>67</v>
      </c>
      <c r="C59" s="10" t="s">
        <v>34</v>
      </c>
      <c r="D59" s="33">
        <v>1</v>
      </c>
      <c r="E59" s="19" t="s">
        <v>152</v>
      </c>
      <c r="F59" s="28" t="s">
        <v>152</v>
      </c>
    </row>
    <row r="60" spans="1:6">
      <c r="A60" s="1" t="s">
        <v>26</v>
      </c>
      <c r="B60" s="27" t="s">
        <v>68</v>
      </c>
      <c r="C60" s="10" t="s">
        <v>34</v>
      </c>
      <c r="D60" s="33">
        <v>1</v>
      </c>
      <c r="E60" s="19" t="s">
        <v>152</v>
      </c>
      <c r="F60" s="28" t="s">
        <v>152</v>
      </c>
    </row>
    <row r="61" spans="1:6">
      <c r="A61" s="1" t="s">
        <v>0</v>
      </c>
      <c r="B61" s="27" t="s">
        <v>69</v>
      </c>
      <c r="C61" s="10" t="s">
        <v>34</v>
      </c>
      <c r="D61" s="33">
        <v>1</v>
      </c>
      <c r="E61" s="19" t="s">
        <v>152</v>
      </c>
      <c r="F61" s="28" t="s">
        <v>152</v>
      </c>
    </row>
    <row r="62" spans="1:6">
      <c r="A62" s="1" t="s">
        <v>54</v>
      </c>
      <c r="B62" s="27" t="s">
        <v>70</v>
      </c>
      <c r="C62" s="10" t="s">
        <v>34</v>
      </c>
      <c r="D62" s="33">
        <v>1</v>
      </c>
      <c r="E62" s="19" t="s">
        <v>152</v>
      </c>
      <c r="F62" s="28" t="s">
        <v>152</v>
      </c>
    </row>
    <row r="63" spans="1:6">
      <c r="A63" s="1" t="s">
        <v>55</v>
      </c>
      <c r="B63" s="27" t="s">
        <v>71</v>
      </c>
      <c r="C63" s="10" t="s">
        <v>34</v>
      </c>
      <c r="D63" s="33">
        <v>1</v>
      </c>
      <c r="E63" s="19" t="s">
        <v>152</v>
      </c>
      <c r="F63" s="28" t="s">
        <v>152</v>
      </c>
    </row>
    <row r="64" spans="1:6" ht="26.25">
      <c r="A64" s="1" t="s">
        <v>72</v>
      </c>
      <c r="B64" s="27" t="s">
        <v>73</v>
      </c>
      <c r="C64" s="10" t="s">
        <v>34</v>
      </c>
      <c r="D64" s="33">
        <v>1</v>
      </c>
      <c r="E64" s="19" t="s">
        <v>152</v>
      </c>
      <c r="F64" s="28" t="s">
        <v>152</v>
      </c>
    </row>
    <row r="65" spans="1:6" ht="26.25">
      <c r="A65" s="13" t="s">
        <v>74</v>
      </c>
      <c r="B65" s="27" t="s">
        <v>75</v>
      </c>
      <c r="C65" s="10" t="s">
        <v>34</v>
      </c>
      <c r="D65" s="33">
        <v>10</v>
      </c>
      <c r="E65" s="19" t="s">
        <v>152</v>
      </c>
      <c r="F65" s="28" t="s">
        <v>152</v>
      </c>
    </row>
    <row r="66" spans="1:6">
      <c r="A66" s="13"/>
      <c r="B66" s="27" t="s">
        <v>91</v>
      </c>
      <c r="C66" s="10" t="s">
        <v>34</v>
      </c>
      <c r="D66" s="33">
        <v>1</v>
      </c>
      <c r="E66" s="19" t="s">
        <v>152</v>
      </c>
      <c r="F66" s="28" t="s">
        <v>152</v>
      </c>
    </row>
    <row r="67" spans="1:6">
      <c r="A67" s="1"/>
      <c r="B67" s="129" t="s">
        <v>46</v>
      </c>
      <c r="C67" s="10"/>
      <c r="D67" s="33"/>
      <c r="E67" s="11"/>
      <c r="F67" s="17" t="s">
        <v>152</v>
      </c>
    </row>
    <row r="68" spans="1:6">
      <c r="A68" s="1"/>
      <c r="B68" s="30" t="s">
        <v>76</v>
      </c>
      <c r="C68" s="10"/>
      <c r="D68" s="33"/>
      <c r="E68" s="11"/>
      <c r="F68" s="28"/>
    </row>
    <row r="69" spans="1:6">
      <c r="A69" s="1"/>
      <c r="B69" s="24" t="s">
        <v>77</v>
      </c>
      <c r="C69" s="10"/>
      <c r="D69" s="33"/>
      <c r="E69" s="11"/>
      <c r="F69" s="17" t="str">
        <f>F20</f>
        <v/>
      </c>
    </row>
    <row r="70" spans="1:6">
      <c r="A70" s="1"/>
      <c r="B70" s="24" t="s">
        <v>78</v>
      </c>
      <c r="C70" s="10"/>
      <c r="D70" s="33"/>
      <c r="E70" s="11"/>
      <c r="F70" s="17" t="str">
        <f>F33</f>
        <v/>
      </c>
    </row>
    <row r="71" spans="1:6">
      <c r="A71" s="1"/>
      <c r="B71" s="24" t="s">
        <v>79</v>
      </c>
      <c r="C71" s="10"/>
      <c r="D71" s="33"/>
      <c r="E71" s="11"/>
      <c r="F71" s="17" t="s">
        <v>152</v>
      </c>
    </row>
    <row r="72" spans="1:6">
      <c r="A72" s="1"/>
      <c r="B72" s="129" t="s">
        <v>92</v>
      </c>
      <c r="C72" s="10"/>
      <c r="D72" s="33"/>
      <c r="E72" s="11"/>
      <c r="F72" s="17" t="s">
        <v>152</v>
      </c>
    </row>
    <row r="73" spans="1:6" ht="30.75" thickBot="1">
      <c r="A73" s="95"/>
      <c r="B73" s="130" t="s">
        <v>158</v>
      </c>
      <c r="C73" s="97"/>
      <c r="D73" s="98"/>
      <c r="E73" s="99"/>
      <c r="F73" s="100" t="s">
        <v>152</v>
      </c>
    </row>
    <row r="74" spans="1:6" ht="15.75" thickTop="1"/>
  </sheetData>
  <mergeCells count="1">
    <mergeCell ref="B2:F2"/>
  </mergeCells>
  <pageMargins left="0.7" right="0.7" top="0.75" bottom="0.75" header="0.3" footer="0.3"/>
  <pageSetup scale="118" orientation="landscape" r:id="rId1"/>
  <rowBreaks count="1" manualBreakCount="1">
    <brk id="35" max="5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1E47B82AE200A47A2591A23EF165101" ma:contentTypeVersion="11" ma:contentTypeDescription="Create a new document." ma:contentTypeScope="" ma:versionID="f22fbc715dc6e4bea785e0f25b3aecfd">
  <xsd:schema xmlns:xsd="http://www.w3.org/2001/XMLSchema" xmlns:xs="http://www.w3.org/2001/XMLSchema" xmlns:p="http://schemas.microsoft.com/office/2006/metadata/properties" xmlns:ns3="ba28de40-a960-4fa8-84f8-d619561e3a2f" xmlns:ns4="89d594b1-bab6-4d63-97ee-411a8eb57e5c" targetNamespace="http://schemas.microsoft.com/office/2006/metadata/properties" ma:root="true" ma:fieldsID="aaa1458d92c8e69ba2178268fe584812" ns3:_="" ns4:_="">
    <xsd:import namespace="ba28de40-a960-4fa8-84f8-d619561e3a2f"/>
    <xsd:import namespace="89d594b1-bab6-4d63-97ee-411a8eb57e5c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DateTaken" minOccurs="0"/>
                <xsd:element ref="ns4:MediaServiceLocation" minOccurs="0"/>
                <xsd:element ref="ns4:MediaServiceGenerationTime" minOccurs="0"/>
                <xsd:element ref="ns4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28de40-a960-4fa8-84f8-d619561e3a2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d594b1-bab6-4d63-97ee-411a8eb57e5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MediaServiceAutoTags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B8D5173-D58F-49B2-9DCF-BA44DCCF693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1BF3C7-A50C-4ED3-B74B-5479C1053E1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a28de40-a960-4fa8-84f8-d619561e3a2f"/>
    <ds:schemaRef ds:uri="89d594b1-bab6-4d63-97ee-411a8eb57e5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4AEE561-740D-4CF5-ACD8-4F9222D65098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ba28de40-a960-4fa8-84f8-d619561e3a2f"/>
    <ds:schemaRef ds:uri="89d594b1-bab6-4d63-97ee-411a8eb57e5c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SUMMARY</vt:lpstr>
      <vt:lpstr>BH DRILLING</vt:lpstr>
      <vt:lpstr>Elevated Tank</vt:lpstr>
    </vt:vector>
  </TitlesOfParts>
  <Company>Windows User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HC</dc:creator>
  <cp:lastModifiedBy>Hp</cp:lastModifiedBy>
  <cp:lastPrinted>2020-01-16T06:55:43Z</cp:lastPrinted>
  <dcterms:created xsi:type="dcterms:W3CDTF">2017-11-09T06:50:37Z</dcterms:created>
  <dcterms:modified xsi:type="dcterms:W3CDTF">2020-10-24T20:39:12Z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0x01010081E47B82AE200A47A2591A23EF165101</vt:lpwstr>
  </property>
</Properties>
</file>